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Martin Raißle\Google Drive\Personal Workfiles\Content for Publishing\"/>
    </mc:Choice>
  </mc:AlternateContent>
  <bookViews>
    <workbookView xWindow="0" yWindow="0" windowWidth="4770" windowHeight="1905"/>
  </bookViews>
  <sheets>
    <sheet name="Scenario Example" sheetId="3" r:id="rId1"/>
    <sheet name="Scenario Analysi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3" l="1"/>
  <c r="D54" i="3"/>
  <c r="E54" i="3"/>
  <c r="F54" i="3"/>
  <c r="G54" i="3"/>
  <c r="H54" i="3"/>
  <c r="I54" i="3"/>
  <c r="J54" i="3"/>
  <c r="K54" i="3"/>
  <c r="L54" i="3"/>
  <c r="M54" i="3"/>
  <c r="B54" i="3"/>
  <c r="C35" i="3"/>
  <c r="D35" i="3"/>
  <c r="E35" i="3"/>
  <c r="F35" i="3"/>
  <c r="G35" i="3"/>
  <c r="H35" i="3"/>
  <c r="I35" i="3"/>
  <c r="J35" i="3"/>
  <c r="K35" i="3"/>
  <c r="L35" i="3"/>
  <c r="M35" i="3"/>
  <c r="B35" i="3"/>
  <c r="E18" i="3"/>
  <c r="E19" i="3"/>
  <c r="E15" i="3"/>
  <c r="E17" i="3"/>
  <c r="E21" i="3"/>
  <c r="F15" i="3" s="1"/>
  <c r="F21" i="3" s="1"/>
  <c r="F18" i="3"/>
  <c r="F19" i="3"/>
  <c r="F17" i="3"/>
  <c r="G18" i="3"/>
  <c r="G19" i="3"/>
  <c r="G17" i="3"/>
  <c r="H18" i="3"/>
  <c r="H19" i="3"/>
  <c r="H17" i="3"/>
  <c r="I18" i="3"/>
  <c r="I19" i="3"/>
  <c r="I17" i="3"/>
  <c r="J18" i="3"/>
  <c r="J19" i="3"/>
  <c r="J17" i="3"/>
  <c r="K18" i="3"/>
  <c r="K19" i="3"/>
  <c r="K17" i="3"/>
  <c r="L18" i="3"/>
  <c r="L19" i="3"/>
  <c r="L17" i="3"/>
  <c r="M18" i="3"/>
  <c r="M19" i="3"/>
  <c r="M17" i="3"/>
  <c r="C58" i="2"/>
  <c r="D58" i="2"/>
  <c r="E58" i="2"/>
  <c r="F58" i="2"/>
  <c r="G58" i="2"/>
  <c r="H58" i="2"/>
  <c r="I58" i="2"/>
  <c r="J58" i="2"/>
  <c r="K58" i="2"/>
  <c r="L58" i="2"/>
  <c r="M58" i="2"/>
  <c r="B58" i="2"/>
  <c r="C39" i="2"/>
  <c r="D39" i="2"/>
  <c r="E39" i="2"/>
  <c r="F39" i="2"/>
  <c r="G39" i="2"/>
  <c r="H39" i="2"/>
  <c r="I39" i="2"/>
  <c r="J39" i="2"/>
  <c r="K39" i="2"/>
  <c r="L39" i="2"/>
  <c r="M39" i="2"/>
  <c r="B39" i="2"/>
  <c r="E58" i="3"/>
  <c r="F58" i="3"/>
  <c r="G58" i="3"/>
  <c r="H58" i="3"/>
  <c r="I58" i="3"/>
  <c r="J58" i="3"/>
  <c r="K58" i="3"/>
  <c r="L58" i="3"/>
  <c r="M58" i="3"/>
  <c r="E39" i="3"/>
  <c r="E40" i="3" s="1"/>
  <c r="F39" i="3"/>
  <c r="G39" i="3"/>
  <c r="H39" i="3"/>
  <c r="I39" i="3"/>
  <c r="J39" i="3"/>
  <c r="K39" i="3"/>
  <c r="L39" i="3"/>
  <c r="M39" i="3"/>
  <c r="A59" i="3"/>
  <c r="A57" i="3"/>
  <c r="M55" i="3"/>
  <c r="L55" i="3"/>
  <c r="K55" i="3"/>
  <c r="J55" i="3"/>
  <c r="I55" i="3"/>
  <c r="H55" i="3"/>
  <c r="G55" i="3"/>
  <c r="F55" i="3"/>
  <c r="E55" i="3"/>
  <c r="A55" i="3"/>
  <c r="A40" i="3"/>
  <c r="A38" i="3"/>
  <c r="M36" i="3"/>
  <c r="L36" i="3"/>
  <c r="K36" i="3"/>
  <c r="J36" i="3"/>
  <c r="I36" i="3"/>
  <c r="H36" i="3"/>
  <c r="G36" i="3"/>
  <c r="F36" i="3"/>
  <c r="E36" i="3"/>
  <c r="A36" i="3"/>
  <c r="A21" i="3"/>
  <c r="A19" i="3"/>
  <c r="A17" i="3"/>
  <c r="B14" i="3"/>
  <c r="C14" i="3"/>
  <c r="D14" i="3"/>
  <c r="C33" i="3"/>
  <c r="C52" i="3"/>
  <c r="B33" i="3"/>
  <c r="B52" i="3"/>
  <c r="A59" i="2"/>
  <c r="B57" i="2"/>
  <c r="A57" i="2"/>
  <c r="C56" i="2"/>
  <c r="C62" i="2"/>
  <c r="M55" i="2"/>
  <c r="L55" i="2"/>
  <c r="K55" i="2"/>
  <c r="J55" i="2"/>
  <c r="I55" i="2"/>
  <c r="H55" i="2"/>
  <c r="G55" i="2"/>
  <c r="F55" i="2"/>
  <c r="E55" i="2"/>
  <c r="D55" i="2"/>
  <c r="C55" i="2"/>
  <c r="B55" i="2"/>
  <c r="B59" i="2"/>
  <c r="C53" i="2" s="1"/>
  <c r="C59" i="2" s="1"/>
  <c r="A55" i="2"/>
  <c r="A40" i="2"/>
  <c r="B38" i="2"/>
  <c r="A38" i="2"/>
  <c r="C37" i="2"/>
  <c r="M36" i="2"/>
  <c r="L36" i="2"/>
  <c r="K36" i="2"/>
  <c r="J36" i="2"/>
  <c r="I36" i="2"/>
  <c r="H36" i="2"/>
  <c r="G36" i="2"/>
  <c r="F36" i="2"/>
  <c r="E36" i="2"/>
  <c r="D36" i="2"/>
  <c r="C36" i="2"/>
  <c r="B36" i="2"/>
  <c r="B40" i="2"/>
  <c r="B42" i="2" s="1"/>
  <c r="A36" i="2"/>
  <c r="A21" i="2"/>
  <c r="B19" i="2"/>
  <c r="A19" i="2"/>
  <c r="C18" i="2"/>
  <c r="M17" i="2"/>
  <c r="L17" i="2"/>
  <c r="K17" i="2"/>
  <c r="J17" i="2"/>
  <c r="I17" i="2"/>
  <c r="H17" i="2"/>
  <c r="G17" i="2"/>
  <c r="F17" i="2"/>
  <c r="E17" i="2"/>
  <c r="D17" i="2"/>
  <c r="C17" i="2"/>
  <c r="B17" i="2"/>
  <c r="B21" i="2"/>
  <c r="B23" i="2" s="1"/>
  <c r="A17" i="2"/>
  <c r="B14" i="2"/>
  <c r="C14" i="2"/>
  <c r="E37" i="3"/>
  <c r="D33" i="3"/>
  <c r="D52" i="3"/>
  <c r="E14" i="3"/>
  <c r="E56" i="3"/>
  <c r="B33" i="2"/>
  <c r="B52" i="2"/>
  <c r="D14" i="2"/>
  <c r="C33" i="2"/>
  <c r="C52" i="2"/>
  <c r="C24" i="2"/>
  <c r="C19" i="2"/>
  <c r="D18" i="2"/>
  <c r="C34" i="2"/>
  <c r="C43" i="2"/>
  <c r="C38" i="2"/>
  <c r="D37" i="2"/>
  <c r="D56" i="2"/>
  <c r="C57" i="2"/>
  <c r="F14" i="3"/>
  <c r="E33" i="3"/>
  <c r="E52" i="3"/>
  <c r="E24" i="3"/>
  <c r="E62" i="3"/>
  <c r="E57" i="3"/>
  <c r="F56" i="3"/>
  <c r="F37" i="3"/>
  <c r="E43" i="3"/>
  <c r="E38" i="3"/>
  <c r="D43" i="2"/>
  <c r="D38" i="2"/>
  <c r="E37" i="2"/>
  <c r="C40" i="2"/>
  <c r="C42" i="2" s="1"/>
  <c r="D24" i="2"/>
  <c r="D19" i="2"/>
  <c r="E18" i="2"/>
  <c r="D62" i="2"/>
  <c r="D57" i="2"/>
  <c r="E56" i="2"/>
  <c r="D33" i="2"/>
  <c r="D52" i="2"/>
  <c r="E14" i="2"/>
  <c r="F43" i="3"/>
  <c r="F38" i="3"/>
  <c r="G37" i="3"/>
  <c r="E53" i="3"/>
  <c r="E59" i="3"/>
  <c r="F53" i="3" s="1"/>
  <c r="F59" i="3" s="1"/>
  <c r="F24" i="3"/>
  <c r="F62" i="3"/>
  <c r="F57" i="3"/>
  <c r="G56" i="3"/>
  <c r="E34" i="3"/>
  <c r="G14" i="3"/>
  <c r="F33" i="3"/>
  <c r="F52" i="3"/>
  <c r="E38" i="2"/>
  <c r="E43" i="2"/>
  <c r="F37" i="2"/>
  <c r="E62" i="2"/>
  <c r="E57" i="2"/>
  <c r="F56" i="2"/>
  <c r="D34" i="2"/>
  <c r="D40" i="2" s="1"/>
  <c r="F14" i="2"/>
  <c r="E33" i="2"/>
  <c r="E52" i="2"/>
  <c r="E24" i="2"/>
  <c r="F18" i="2"/>
  <c r="E19" i="2"/>
  <c r="H14" i="3"/>
  <c r="G33" i="3"/>
  <c r="G52" i="3"/>
  <c r="G24" i="3"/>
  <c r="G62" i="3"/>
  <c r="G57" i="3"/>
  <c r="H56" i="3"/>
  <c r="G43" i="3"/>
  <c r="G38" i="3"/>
  <c r="H37" i="3"/>
  <c r="E23" i="3"/>
  <c r="F43" i="2"/>
  <c r="F38" i="2"/>
  <c r="G37" i="2"/>
  <c r="F24" i="2"/>
  <c r="G18" i="2"/>
  <c r="F19" i="2"/>
  <c r="F57" i="2"/>
  <c r="F62" i="2"/>
  <c r="G56" i="2"/>
  <c r="G14" i="2"/>
  <c r="F33" i="2"/>
  <c r="F52" i="2"/>
  <c r="H62" i="3"/>
  <c r="H57" i="3"/>
  <c r="I56" i="3"/>
  <c r="H43" i="3"/>
  <c r="H38" i="3"/>
  <c r="I37" i="3"/>
  <c r="H24" i="3"/>
  <c r="H33" i="3"/>
  <c r="H52" i="3"/>
  <c r="I14" i="3"/>
  <c r="G62" i="2"/>
  <c r="G57" i="2"/>
  <c r="H56" i="2"/>
  <c r="G24" i="2"/>
  <c r="G19" i="2"/>
  <c r="H18" i="2"/>
  <c r="H14" i="2"/>
  <c r="G33" i="2"/>
  <c r="G52" i="2"/>
  <c r="G43" i="2"/>
  <c r="G38" i="2"/>
  <c r="H37" i="2"/>
  <c r="I62" i="3"/>
  <c r="I57" i="3"/>
  <c r="J56" i="3"/>
  <c r="I43" i="3"/>
  <c r="I38" i="3"/>
  <c r="J37" i="3"/>
  <c r="J14" i="3"/>
  <c r="I33" i="3"/>
  <c r="I52" i="3"/>
  <c r="I24" i="3"/>
  <c r="H24" i="2"/>
  <c r="H19" i="2"/>
  <c r="I18" i="2"/>
  <c r="H43" i="2"/>
  <c r="H38" i="2"/>
  <c r="I37" i="2"/>
  <c r="H33" i="2"/>
  <c r="H52" i="2"/>
  <c r="I14" i="2"/>
  <c r="H62" i="2"/>
  <c r="H57" i="2"/>
  <c r="I56" i="2"/>
  <c r="J43" i="3"/>
  <c r="J38" i="3"/>
  <c r="K37" i="3"/>
  <c r="J24" i="3"/>
  <c r="J62" i="3"/>
  <c r="J57" i="3"/>
  <c r="K56" i="3"/>
  <c r="K14" i="3"/>
  <c r="J33" i="3"/>
  <c r="J52" i="3"/>
  <c r="I62" i="2"/>
  <c r="I57" i="2"/>
  <c r="J56" i="2"/>
  <c r="I19" i="2"/>
  <c r="I24" i="2"/>
  <c r="J18" i="2"/>
  <c r="I43" i="2"/>
  <c r="J37" i="2"/>
  <c r="I38" i="2"/>
  <c r="I33" i="2"/>
  <c r="I52" i="2"/>
  <c r="J14" i="2"/>
  <c r="K24" i="3"/>
  <c r="K62" i="3"/>
  <c r="K57" i="3"/>
  <c r="L56" i="3"/>
  <c r="K43" i="3"/>
  <c r="K38" i="3"/>
  <c r="L37" i="3"/>
  <c r="L14" i="3"/>
  <c r="K33" i="3"/>
  <c r="K52" i="3"/>
  <c r="K14" i="2"/>
  <c r="J33" i="2"/>
  <c r="J52" i="2"/>
  <c r="J62" i="2"/>
  <c r="J57" i="2"/>
  <c r="K56" i="2"/>
  <c r="J19" i="2"/>
  <c r="J24" i="2"/>
  <c r="K18" i="2"/>
  <c r="J43" i="2"/>
  <c r="J38" i="2"/>
  <c r="K37" i="2"/>
  <c r="L62" i="3"/>
  <c r="L57" i="3"/>
  <c r="M56" i="3"/>
  <c r="L33" i="3"/>
  <c r="L52" i="3"/>
  <c r="M14" i="3"/>
  <c r="M33" i="3"/>
  <c r="M52" i="3"/>
  <c r="L43" i="3"/>
  <c r="L38" i="3"/>
  <c r="M37" i="3"/>
  <c r="L24" i="3"/>
  <c r="K62" i="2"/>
  <c r="K57" i="2"/>
  <c r="L56" i="2"/>
  <c r="K24" i="2"/>
  <c r="K19" i="2"/>
  <c r="L18" i="2"/>
  <c r="K43" i="2"/>
  <c r="K38" i="2"/>
  <c r="L37" i="2"/>
  <c r="L14" i="2"/>
  <c r="K33" i="2"/>
  <c r="K52" i="2"/>
  <c r="M24" i="3"/>
  <c r="M62" i="3"/>
  <c r="M57" i="3"/>
  <c r="M43" i="3"/>
  <c r="M38" i="3"/>
  <c r="L33" i="2"/>
  <c r="L52" i="2"/>
  <c r="M14" i="2"/>
  <c r="M33" i="2"/>
  <c r="M52" i="2"/>
  <c r="L24" i="2"/>
  <c r="L19" i="2"/>
  <c r="M18" i="2"/>
  <c r="L43" i="2"/>
  <c r="L38" i="2"/>
  <c r="M37" i="2"/>
  <c r="L62" i="2"/>
  <c r="L57" i="2"/>
  <c r="M56" i="2"/>
  <c r="M43" i="2"/>
  <c r="M38" i="2"/>
  <c r="M62" i="2"/>
  <c r="M57" i="2"/>
  <c r="M24" i="2"/>
  <c r="M19" i="2"/>
  <c r="D42" i="2" l="1"/>
  <c r="E34" i="2"/>
  <c r="E40" i="2" s="1"/>
  <c r="D53" i="2"/>
  <c r="D59" i="2" s="1"/>
  <c r="C61" i="2"/>
  <c r="C15" i="2"/>
  <c r="C21" i="2" s="1"/>
  <c r="B61" i="2"/>
  <c r="F34" i="3"/>
  <c r="F40" i="3" s="1"/>
  <c r="E42" i="3"/>
  <c r="F61" i="3"/>
  <c r="G53" i="3"/>
  <c r="G59" i="3" s="1"/>
  <c r="F23" i="3"/>
  <c r="G15" i="3"/>
  <c r="G21" i="3" s="1"/>
  <c r="E61" i="3"/>
  <c r="D61" i="2" l="1"/>
  <c r="E53" i="2"/>
  <c r="E59" i="2" s="1"/>
  <c r="E42" i="2"/>
  <c r="F34" i="2"/>
  <c r="F40" i="2" s="1"/>
  <c r="D15" i="2"/>
  <c r="D21" i="2" s="1"/>
  <c r="C23" i="2"/>
  <c r="G61" i="3"/>
  <c r="H53" i="3"/>
  <c r="H59" i="3" s="1"/>
  <c r="G23" i="3"/>
  <c r="H15" i="3"/>
  <c r="H21" i="3" s="1"/>
  <c r="F42" i="3"/>
  <c r="G34" i="3"/>
  <c r="G40" i="3" s="1"/>
  <c r="F42" i="2" l="1"/>
  <c r="G34" i="2"/>
  <c r="G40" i="2" s="1"/>
  <c r="F53" i="2"/>
  <c r="F59" i="2" s="1"/>
  <c r="E61" i="2"/>
  <c r="E15" i="2"/>
  <c r="E21" i="2" s="1"/>
  <c r="D23" i="2"/>
  <c r="I15" i="3"/>
  <c r="I21" i="3" s="1"/>
  <c r="H23" i="3"/>
  <c r="H34" i="3"/>
  <c r="H40" i="3" s="1"/>
  <c r="G42" i="3"/>
  <c r="I53" i="3"/>
  <c r="I59" i="3" s="1"/>
  <c r="H61" i="3"/>
  <c r="F61" i="2" l="1"/>
  <c r="G53" i="2"/>
  <c r="G59" i="2" s="1"/>
  <c r="G42" i="2"/>
  <c r="H34" i="2"/>
  <c r="H40" i="2" s="1"/>
  <c r="F15" i="2"/>
  <c r="F21" i="2" s="1"/>
  <c r="E23" i="2"/>
  <c r="H42" i="3"/>
  <c r="I34" i="3"/>
  <c r="I40" i="3" s="1"/>
  <c r="J53" i="3"/>
  <c r="J59" i="3" s="1"/>
  <c r="I61" i="3"/>
  <c r="J15" i="3"/>
  <c r="J21" i="3" s="1"/>
  <c r="I23" i="3"/>
  <c r="H42" i="2" l="1"/>
  <c r="I34" i="2"/>
  <c r="I40" i="2" s="1"/>
  <c r="H53" i="2"/>
  <c r="H59" i="2" s="1"/>
  <c r="G61" i="2"/>
  <c r="G15" i="2"/>
  <c r="G21" i="2" s="1"/>
  <c r="F23" i="2"/>
  <c r="J61" i="3"/>
  <c r="K53" i="3"/>
  <c r="K59" i="3" s="1"/>
  <c r="J34" i="3"/>
  <c r="J40" i="3" s="1"/>
  <c r="I42" i="3"/>
  <c r="J23" i="3"/>
  <c r="K15" i="3"/>
  <c r="K21" i="3" s="1"/>
  <c r="I53" i="2" l="1"/>
  <c r="I59" i="2" s="1"/>
  <c r="H61" i="2"/>
  <c r="I42" i="2"/>
  <c r="J34" i="2"/>
  <c r="J40" i="2" s="1"/>
  <c r="H15" i="2"/>
  <c r="H21" i="2" s="1"/>
  <c r="G23" i="2"/>
  <c r="K34" i="3"/>
  <c r="K40" i="3" s="1"/>
  <c r="J42" i="3"/>
  <c r="K23" i="3"/>
  <c r="L15" i="3"/>
  <c r="L21" i="3" s="1"/>
  <c r="K61" i="3"/>
  <c r="L53" i="3"/>
  <c r="L59" i="3" s="1"/>
  <c r="J42" i="2" l="1"/>
  <c r="K34" i="2"/>
  <c r="K40" i="2" s="1"/>
  <c r="H23" i="2"/>
  <c r="I15" i="2"/>
  <c r="I21" i="2" s="1"/>
  <c r="J53" i="2"/>
  <c r="J59" i="2" s="1"/>
  <c r="I61" i="2"/>
  <c r="M15" i="3"/>
  <c r="M21" i="3" s="1"/>
  <c r="M23" i="3" s="1"/>
  <c r="L23" i="3"/>
  <c r="M53" i="3"/>
  <c r="M59" i="3" s="1"/>
  <c r="M61" i="3" s="1"/>
  <c r="L61" i="3"/>
  <c r="K42" i="3"/>
  <c r="L34" i="3"/>
  <c r="L40" i="3" s="1"/>
  <c r="J15" i="2" l="1"/>
  <c r="J21" i="2" s="1"/>
  <c r="I23" i="2"/>
  <c r="L34" i="2"/>
  <c r="L40" i="2" s="1"/>
  <c r="K42" i="2"/>
  <c r="K53" i="2"/>
  <c r="K59" i="2" s="1"/>
  <c r="J61" i="2"/>
  <c r="L42" i="3"/>
  <c r="M34" i="3"/>
  <c r="M40" i="3" s="1"/>
  <c r="M42" i="3" s="1"/>
  <c r="L42" i="2" l="1"/>
  <c r="M34" i="2"/>
  <c r="M40" i="2" s="1"/>
  <c r="M42" i="2" s="1"/>
  <c r="K61" i="2"/>
  <c r="L53" i="2"/>
  <c r="L59" i="2" s="1"/>
  <c r="J23" i="2"/>
  <c r="K15" i="2"/>
  <c r="K21" i="2" s="1"/>
  <c r="M53" i="2" l="1"/>
  <c r="M59" i="2" s="1"/>
  <c r="M61" i="2" s="1"/>
  <c r="L61" i="2"/>
  <c r="K23" i="2"/>
  <c r="L15" i="2"/>
  <c r="L21" i="2" s="1"/>
  <c r="L23" i="2" l="1"/>
  <c r="M15" i="2"/>
  <c r="M21" i="2" s="1"/>
  <c r="M23" i="2" s="1"/>
</calcChain>
</file>

<file path=xl/comments1.xml><?xml version="1.0" encoding="utf-8"?>
<comments xmlns="http://schemas.openxmlformats.org/spreadsheetml/2006/main">
  <authors>
    <author>Martin Raißle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ChartMogul:</t>
        </r>
        <r>
          <rPr>
            <sz val="9"/>
            <color indexed="81"/>
            <rFont val="Tahoma"/>
            <family val="2"/>
          </rPr>
          <t xml:space="preserve">
Enter date on or after Jan 1, 2015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ChartMogul:</t>
        </r>
        <r>
          <rPr>
            <sz val="9"/>
            <color indexed="81"/>
            <rFont val="Tahoma"/>
            <family val="2"/>
          </rPr>
          <t xml:space="preserve">
Enter percentage by which planned expenses will be increased to account for unplanned expenses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ChartMogul:</t>
        </r>
        <r>
          <rPr>
            <sz val="9"/>
            <color indexed="81"/>
            <rFont val="Tahoma"/>
            <family val="2"/>
          </rPr>
          <t xml:space="preserve">
Enter percentage of revenue that can be collected. Reduction accounts for:
* delinquent accounts
* payment gateway fees 
* FX influence (if applicable)</t>
        </r>
      </text>
    </comment>
  </commentList>
</comments>
</file>

<file path=xl/comments2.xml><?xml version="1.0" encoding="utf-8"?>
<comments xmlns="http://schemas.openxmlformats.org/spreadsheetml/2006/main">
  <authors>
    <author>Martin Raißle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ChartMogul:</t>
        </r>
        <r>
          <rPr>
            <sz val="9"/>
            <color indexed="81"/>
            <rFont val="Tahoma"/>
            <family val="2"/>
          </rPr>
          <t xml:space="preserve">
Enter date on or after Jan 1, 2015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ChartMogul:</t>
        </r>
        <r>
          <rPr>
            <sz val="9"/>
            <color indexed="81"/>
            <rFont val="Tahoma"/>
            <family val="2"/>
          </rPr>
          <t xml:space="preserve">
Enter percentage by which planned expenses will be increased to account for unplanned expenses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ChartMogul:</t>
        </r>
        <r>
          <rPr>
            <sz val="9"/>
            <color indexed="81"/>
            <rFont val="Tahoma"/>
            <family val="2"/>
          </rPr>
          <t xml:space="preserve">
Enter percentage of revenue that can be collected. Reduction accounts for:
* delinquent accounts
* payment gateway fees 
* FX influence (if applicable)</t>
        </r>
      </text>
    </comment>
  </commentList>
</comments>
</file>

<file path=xl/sharedStrings.xml><?xml version="1.0" encoding="utf-8"?>
<sst xmlns="http://schemas.openxmlformats.org/spreadsheetml/2006/main" count="82" uniqueCount="23">
  <si>
    <t>Cash in Accounts - Beginning of Month</t>
  </si>
  <si>
    <t>Expenses - Actual or as Planned</t>
  </si>
  <si>
    <t>MRR / Revenue - Actual or as Planned</t>
  </si>
  <si>
    <t>Cash collection rate</t>
  </si>
  <si>
    <t>First Month</t>
  </si>
  <si>
    <t>Manual Adjustments</t>
  </si>
  <si>
    <t>Net MRR / Revenue growth MoM</t>
  </si>
  <si>
    <t>Global Parameters</t>
  </si>
  <si>
    <t>Scenario Parameters</t>
  </si>
  <si>
    <t>Scenario Name</t>
  </si>
  <si>
    <t>MRR / Revenue growth MoM in $</t>
  </si>
  <si>
    <t>- or - MRR / Revenue growth MoM in %</t>
  </si>
  <si>
    <t>Markup for expenses (buffer)</t>
  </si>
  <si>
    <t>Target</t>
  </si>
  <si>
    <t>Plan B</t>
  </si>
  <si>
    <t>Plan ZZZ</t>
  </si>
  <si>
    <t>Actual data for month</t>
  </si>
  <si>
    <t>Cash EOM &lt; 0</t>
  </si>
  <si>
    <t>Cash BOM less than planned expenses</t>
  </si>
  <si>
    <t>Cash BoM less than planned expenses</t>
  </si>
  <si>
    <t>Cash EoM &lt; 0</t>
  </si>
  <si>
    <t>Cash flow / (Burn)</t>
  </si>
  <si>
    <t>Color Key (Month)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</si>
</sst>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;[Red]\-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5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2CCCC"/>
        <bgColor indexed="64"/>
      </patternFill>
    </fill>
    <fill>
      <patternFill patternType="solid">
        <fgColor rgb="FFEF4F51"/>
        <bgColor indexed="64"/>
      </patternFill>
    </fill>
    <fill>
      <patternFill patternType="solid">
        <fgColor rgb="FF351D38"/>
        <bgColor indexed="64"/>
      </patternFill>
    </fill>
    <fill>
      <patternFill patternType="solid">
        <fgColor rgb="FF5FA6DA"/>
        <bgColor indexed="64"/>
      </patternFill>
    </fill>
    <fill>
      <patternFill patternType="solid">
        <fgColor rgb="FFF2AE72"/>
        <bgColor indexed="64"/>
      </patternFill>
    </fill>
    <fill>
      <patternFill patternType="solid">
        <fgColor rgb="FFD9534F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22CCCC"/>
      </top>
      <bottom/>
      <diagonal/>
    </border>
    <border>
      <left/>
      <right/>
      <top/>
      <bottom style="medium">
        <color rgb="FF22CCCC"/>
      </bottom>
      <diagonal/>
    </border>
    <border>
      <left/>
      <right/>
      <top style="medium">
        <color rgb="FFEF4F51"/>
      </top>
      <bottom/>
      <diagonal/>
    </border>
    <border>
      <left/>
      <right/>
      <top/>
      <bottom style="medium">
        <color rgb="FFEF4F51"/>
      </bottom>
      <diagonal/>
    </border>
    <border>
      <left/>
      <right/>
      <top style="medium">
        <color rgb="FF351D38"/>
      </top>
      <bottom/>
      <diagonal/>
    </border>
    <border>
      <left/>
      <right/>
      <top/>
      <bottom style="medium">
        <color rgb="FF351D38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rgb="FF22CCCC"/>
      </left>
      <right style="mediumDashed">
        <color rgb="FF22CCCC"/>
      </right>
      <top style="mediumDashed">
        <color rgb="FF22CCCC"/>
      </top>
      <bottom style="mediumDashed">
        <color rgb="FF22CCCC"/>
      </bottom>
      <diagonal/>
    </border>
    <border>
      <left style="mediumDashed">
        <color rgb="FF22CCCC"/>
      </left>
      <right style="mediumDashed">
        <color rgb="FF22CCCC"/>
      </right>
      <top style="mediumDashed">
        <color rgb="FF22CCCC"/>
      </top>
      <bottom/>
      <diagonal/>
    </border>
    <border>
      <left style="mediumDashed">
        <color rgb="FF351D38"/>
      </left>
      <right style="mediumDashed">
        <color rgb="FF351D38"/>
      </right>
      <top style="mediumDashed">
        <color rgb="FF351D38"/>
      </top>
      <bottom style="mediumDashed">
        <color rgb="FF351D38"/>
      </bottom>
      <diagonal/>
    </border>
    <border>
      <left style="mediumDashed">
        <color rgb="FFEF4F51"/>
      </left>
      <right style="mediumDashed">
        <color rgb="FFEF4F51"/>
      </right>
      <top style="mediumDashed">
        <color rgb="FFEF4F51"/>
      </top>
      <bottom style="mediumDashed">
        <color rgb="FFEF4F5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17" fontId="0" fillId="0" borderId="0" xfId="0" applyNumberFormat="1"/>
    <xf numFmtId="0" fontId="3" fillId="0" borderId="0" xfId="0" applyFont="1"/>
    <xf numFmtId="0" fontId="0" fillId="0" borderId="0" xfId="0" applyFont="1"/>
    <xf numFmtId="0" fontId="5" fillId="0" borderId="0" xfId="0" applyFont="1"/>
    <xf numFmtId="0" fontId="0" fillId="0" borderId="0" xfId="0" applyBorder="1"/>
    <xf numFmtId="17" fontId="3" fillId="0" borderId="0" xfId="0" applyNumberFormat="1" applyFont="1" applyBorder="1"/>
    <xf numFmtId="44" fontId="0" fillId="0" borderId="0" xfId="0" applyNumberFormat="1" applyBorder="1"/>
    <xf numFmtId="164" fontId="0" fillId="0" borderId="0" xfId="1" applyNumberFormat="1" applyFont="1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3" fillId="2" borderId="1" xfId="0" applyFont="1" applyFill="1" applyBorder="1"/>
    <xf numFmtId="0" fontId="0" fillId="2" borderId="0" xfId="0" applyFill="1" applyBorder="1"/>
    <xf numFmtId="0" fontId="0" fillId="2" borderId="0" xfId="0" quotePrefix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0" fillId="2" borderId="2" xfId="0" applyFill="1" applyBorder="1"/>
    <xf numFmtId="0" fontId="2" fillId="4" borderId="5" xfId="0" applyFont="1" applyFill="1" applyBorder="1"/>
    <xf numFmtId="0" fontId="4" fillId="4" borderId="0" xfId="0" applyFont="1" applyFill="1" applyBorder="1"/>
    <xf numFmtId="0" fontId="4" fillId="4" borderId="0" xfId="0" quotePrefix="1" applyFont="1" applyFill="1" applyBorder="1"/>
    <xf numFmtId="0" fontId="2" fillId="4" borderId="0" xfId="0" applyFont="1" applyFill="1" applyBorder="1"/>
    <xf numFmtId="0" fontId="8" fillId="4" borderId="0" xfId="0" applyFont="1" applyFill="1" applyBorder="1"/>
    <xf numFmtId="0" fontId="4" fillId="4" borderId="6" xfId="0" applyFont="1" applyFill="1" applyBorder="1"/>
    <xf numFmtId="0" fontId="3" fillId="3" borderId="3" xfId="0" applyFont="1" applyFill="1" applyBorder="1"/>
    <xf numFmtId="0" fontId="0" fillId="3" borderId="0" xfId="0" applyFill="1" applyBorder="1"/>
    <xf numFmtId="0" fontId="0" fillId="3" borderId="0" xfId="0" quotePrefix="1" applyFill="1" applyBorder="1"/>
    <xf numFmtId="0" fontId="3" fillId="3" borderId="0" xfId="0" applyFont="1" applyFill="1" applyBorder="1"/>
    <xf numFmtId="0" fontId="5" fillId="3" borderId="0" xfId="0" applyFont="1" applyFill="1" applyBorder="1"/>
    <xf numFmtId="0" fontId="0" fillId="3" borderId="4" xfId="0" applyFill="1" applyBorder="1"/>
    <xf numFmtId="165" fontId="0" fillId="0" borderId="0" xfId="1" applyNumberFormat="1" applyFont="1" applyBorder="1"/>
    <xf numFmtId="165" fontId="5" fillId="0" borderId="0" xfId="0" applyNumberFormat="1" applyFont="1" applyBorder="1"/>
    <xf numFmtId="165" fontId="0" fillId="0" borderId="0" xfId="0" applyNumberFormat="1" applyBorder="1"/>
    <xf numFmtId="165" fontId="0" fillId="0" borderId="2" xfId="0" applyNumberFormat="1" applyBorder="1"/>
    <xf numFmtId="165" fontId="0" fillId="0" borderId="6" xfId="0" applyNumberFormat="1" applyBorder="1"/>
    <xf numFmtId="165" fontId="0" fillId="0" borderId="4" xfId="0" applyNumberForma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17" fontId="0" fillId="0" borderId="7" xfId="0" applyNumberForma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8" xfId="2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9" fontId="0" fillId="0" borderId="10" xfId="2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9" fontId="0" fillId="0" borderId="11" xfId="2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9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65" fontId="0" fillId="0" borderId="10" xfId="1" applyNumberFormat="1" applyFont="1" applyBorder="1"/>
    <xf numFmtId="165" fontId="0" fillId="0" borderId="11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30">
    <dxf>
      <font>
        <b/>
        <i val="0"/>
      </font>
      <fill>
        <patternFill>
          <bgColor rgb="FFF2AE72"/>
        </patternFill>
      </fill>
    </dxf>
    <dxf>
      <font>
        <b/>
        <i val="0"/>
        <color theme="0"/>
      </font>
      <fill>
        <patternFill>
          <bgColor rgb="FFD9534F"/>
        </patternFill>
      </fill>
    </dxf>
    <dxf>
      <font>
        <b/>
        <i val="0"/>
      </font>
      <fill>
        <patternFill>
          <bgColor rgb="FF5FA6DA"/>
        </patternFill>
      </fill>
    </dxf>
    <dxf>
      <font>
        <b/>
        <i val="0"/>
      </font>
      <fill>
        <patternFill>
          <bgColor rgb="FFF2AE72"/>
        </patternFill>
      </fill>
    </dxf>
    <dxf>
      <font>
        <b/>
        <i val="0"/>
        <color theme="0"/>
      </font>
      <fill>
        <patternFill>
          <bgColor rgb="FFD9534F"/>
        </patternFill>
      </fill>
    </dxf>
    <dxf>
      <font>
        <b/>
        <i val="0"/>
      </font>
      <fill>
        <patternFill>
          <bgColor rgb="FF5FA6DA"/>
        </patternFill>
      </fill>
    </dxf>
    <dxf>
      <font>
        <b/>
        <i val="0"/>
      </font>
      <fill>
        <patternFill>
          <bgColor rgb="FFF2AE72"/>
        </patternFill>
      </fill>
    </dxf>
    <dxf>
      <font>
        <b/>
        <i val="0"/>
        <color theme="0"/>
      </font>
      <fill>
        <patternFill>
          <bgColor rgb="FFD9534F"/>
        </patternFill>
      </fill>
    </dxf>
    <dxf>
      <font>
        <b/>
        <i val="0"/>
      </font>
      <fill>
        <patternFill>
          <bgColor rgb="FF5FA6DA"/>
        </patternFill>
      </fill>
    </dxf>
    <dxf>
      <fill>
        <patternFill>
          <bgColor rgb="FFF9BBBB"/>
        </patternFill>
      </fill>
    </dxf>
    <dxf>
      <fill>
        <patternFill>
          <bgColor rgb="FF7EDFDD"/>
        </patternFill>
      </fill>
    </dxf>
    <dxf>
      <fill>
        <patternFill>
          <bgColor rgb="FFF9BBBB"/>
        </patternFill>
      </fill>
    </dxf>
    <dxf>
      <fill>
        <patternFill>
          <bgColor rgb="FF7EDFDD"/>
        </patternFill>
      </fill>
    </dxf>
    <dxf>
      <fill>
        <patternFill>
          <bgColor rgb="FFF9BBBB"/>
        </patternFill>
      </fill>
    </dxf>
    <dxf>
      <fill>
        <patternFill>
          <bgColor rgb="FF7EDFDD"/>
        </patternFill>
      </fill>
    </dxf>
    <dxf>
      <font>
        <b/>
        <i val="0"/>
      </font>
      <fill>
        <patternFill>
          <bgColor rgb="FFF2AE72"/>
        </patternFill>
      </fill>
    </dxf>
    <dxf>
      <font>
        <b/>
        <i val="0"/>
        <color theme="0"/>
      </font>
      <fill>
        <patternFill>
          <bgColor rgb="FFD9534F"/>
        </patternFill>
      </fill>
    </dxf>
    <dxf>
      <font>
        <b/>
        <i val="0"/>
      </font>
      <fill>
        <patternFill>
          <bgColor rgb="FF5FA6DA"/>
        </patternFill>
      </fill>
    </dxf>
    <dxf>
      <font>
        <b/>
        <i val="0"/>
      </font>
      <fill>
        <patternFill>
          <bgColor rgb="FFF2AE72"/>
        </patternFill>
      </fill>
    </dxf>
    <dxf>
      <font>
        <b/>
        <i val="0"/>
        <color theme="0"/>
      </font>
      <fill>
        <patternFill>
          <bgColor rgb="FFD9534F"/>
        </patternFill>
      </fill>
    </dxf>
    <dxf>
      <font>
        <b/>
        <i val="0"/>
      </font>
      <fill>
        <patternFill>
          <bgColor rgb="FF5FA6DA"/>
        </patternFill>
      </fill>
    </dxf>
    <dxf>
      <font>
        <b/>
        <i val="0"/>
      </font>
      <fill>
        <patternFill>
          <bgColor rgb="FFF2AE72"/>
        </patternFill>
      </fill>
    </dxf>
    <dxf>
      <font>
        <b/>
        <i val="0"/>
        <color theme="0"/>
      </font>
      <fill>
        <patternFill>
          <bgColor rgb="FFD9534F"/>
        </patternFill>
      </fill>
    </dxf>
    <dxf>
      <font>
        <b/>
        <i val="0"/>
      </font>
      <fill>
        <patternFill>
          <bgColor rgb="FF5FA6DA"/>
        </patternFill>
      </fill>
    </dxf>
    <dxf>
      <fill>
        <patternFill>
          <bgColor rgb="FFF9BBBB"/>
        </patternFill>
      </fill>
    </dxf>
    <dxf>
      <fill>
        <patternFill>
          <bgColor rgb="FF7EDFDD"/>
        </patternFill>
      </fill>
    </dxf>
    <dxf>
      <fill>
        <patternFill>
          <bgColor rgb="FFF9BBBB"/>
        </patternFill>
      </fill>
    </dxf>
    <dxf>
      <fill>
        <patternFill>
          <bgColor rgb="FF7EDFDD"/>
        </patternFill>
      </fill>
    </dxf>
    <dxf>
      <fill>
        <patternFill>
          <bgColor rgb="FFF9BBBB"/>
        </patternFill>
      </fill>
    </dxf>
    <dxf>
      <fill>
        <patternFill>
          <bgColor rgb="FF7EDFDD"/>
        </patternFill>
      </fill>
    </dxf>
  </dxfs>
  <tableStyles count="0" defaultTableStyle="TableStyleMedium2" defaultPivotStyle="PivotStyleLight16"/>
  <colors>
    <mruColors>
      <color rgb="FFEF4F51"/>
      <color rgb="FF351D38"/>
      <color rgb="FF22CCCC"/>
      <color rgb="FFF2AE72"/>
      <color rgb="FFD9534F"/>
      <color rgb="FF5FA6DA"/>
      <color rgb="FFF26F21"/>
      <color rgb="FF7EDFDD"/>
      <color rgb="FFF9BBBB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</a:t>
            </a:r>
            <a:r>
              <a:rPr lang="en-US" baseline="0"/>
              <a:t> in Account - EOM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'Scenario Example'!$A$21</c:f>
              <c:strCache>
                <c:ptCount val="1"/>
                <c:pt idx="0">
                  <c:v>Cash in Accounts - End of Month - Target Scenario</c:v>
                </c:pt>
              </c:strCache>
            </c:strRef>
          </c:tx>
          <c:spPr>
            <a:ln w="28575" cap="rnd">
              <a:solidFill>
                <a:srgbClr val="22CCCC"/>
              </a:solidFill>
              <a:round/>
            </a:ln>
            <a:effectLst/>
          </c:spPr>
          <c:marker>
            <c:symbol val="none"/>
          </c:marker>
          <c:cat>
            <c:numRef>
              <c:f>'Scenario Example'!$B$14:$M$14</c:f>
              <c:numCache>
                <c:formatCode>mmm-yy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</c:numCache>
            </c:numRef>
          </c:cat>
          <c:val>
            <c:numRef>
              <c:f>'Scenario Example'!$B$21:$M$21</c:f>
              <c:numCache>
                <c:formatCode>"$"#,##0;[Red]\-"$"#,##0</c:formatCode>
                <c:ptCount val="12"/>
                <c:pt idx="0">
                  <c:v>917500</c:v>
                </c:pt>
                <c:pt idx="1">
                  <c:v>843240</c:v>
                </c:pt>
                <c:pt idx="2">
                  <c:v>791639.2</c:v>
                </c:pt>
                <c:pt idx="3">
                  <c:v>708959.65599999996</c:v>
                </c:pt>
                <c:pt idx="4">
                  <c:v>632179.74088000006</c:v>
                </c:pt>
                <c:pt idx="5">
                  <c:v>566777.02191040013</c:v>
                </c:pt>
                <c:pt idx="6">
                  <c:v>514362.45835763222</c:v>
                </c:pt>
                <c:pt idx="7">
                  <c:v>486178.51149830699</c:v>
                </c:pt>
                <c:pt idx="8">
                  <c:v>475068.0204990473</c:v>
                </c:pt>
                <c:pt idx="9">
                  <c:v>493669.98869301082</c:v>
                </c:pt>
                <c:pt idx="10">
                  <c:v>533920.11434249126</c:v>
                </c:pt>
                <c:pt idx="11">
                  <c:v>607948.02848898817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D2-403A-8181-3DD520DBB204}"/>
            </c:ext>
          </c:extLst>
        </c:ser>
        <c:ser>
          <c:idx val="1"/>
          <c:order val="1"/>
          <c:tx>
            <c:strRef>
              <c:f>'Scenario Example'!$A$40</c:f>
              <c:strCache>
                <c:ptCount val="1"/>
                <c:pt idx="0">
                  <c:v>Cash in Accounts - End of Month - Plan B Scenario</c:v>
                </c:pt>
              </c:strCache>
            </c:strRef>
          </c:tx>
          <c:spPr>
            <a:ln w="28575" cap="rnd">
              <a:solidFill>
                <a:srgbClr val="351D38"/>
              </a:solidFill>
              <a:round/>
            </a:ln>
            <a:effectLst/>
          </c:spPr>
          <c:marker>
            <c:symbol val="none"/>
          </c:marker>
          <c:cat>
            <c:numRef>
              <c:f>'Scenario Example'!$B$14:$M$14</c:f>
              <c:numCache>
                <c:formatCode>mmm-yy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</c:numCache>
            </c:numRef>
          </c:cat>
          <c:val>
            <c:numRef>
              <c:f>'Scenario Example'!$B$40:$M$40</c:f>
              <c:numCache>
                <c:formatCode>"$"#,##0;[Red]\-"$"#,##0</c:formatCode>
                <c:ptCount val="12"/>
                <c:pt idx="0">
                  <c:v>917500</c:v>
                </c:pt>
                <c:pt idx="1">
                  <c:v>843240</c:v>
                </c:pt>
                <c:pt idx="2">
                  <c:v>791639.2</c:v>
                </c:pt>
                <c:pt idx="3">
                  <c:v>697685.32000000007</c:v>
                </c:pt>
                <c:pt idx="4">
                  <c:v>596374.78600000008</c:v>
                </c:pt>
                <c:pt idx="5">
                  <c:v>491044.66264000011</c:v>
                </c:pt>
                <c:pt idx="6">
                  <c:v>380994.1663456001</c:v>
                </c:pt>
                <c:pt idx="7">
                  <c:v>274969.07612531213</c:v>
                </c:pt>
                <c:pt idx="8">
                  <c:v>163115.81429621263</c:v>
                </c:pt>
                <c:pt idx="9">
                  <c:v>55161.253993949213</c:v>
                </c:pt>
                <c:pt idx="10">
                  <c:v>-60104.007132495637</c:v>
                </c:pt>
                <c:pt idx="11">
                  <c:v>-173947.04670399794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D2-403A-8181-3DD520DBB204}"/>
            </c:ext>
          </c:extLst>
        </c:ser>
        <c:ser>
          <c:idx val="2"/>
          <c:order val="2"/>
          <c:tx>
            <c:strRef>
              <c:f>'Scenario Example'!$A$59</c:f>
              <c:strCache>
                <c:ptCount val="1"/>
                <c:pt idx="0">
                  <c:v>Cash in Accounts - End of Month - Plan ZZZ Scenario</c:v>
                </c:pt>
              </c:strCache>
            </c:strRef>
          </c:tx>
          <c:spPr>
            <a:ln w="28575" cap="rnd">
              <a:solidFill>
                <a:srgbClr val="EF4F51"/>
              </a:solidFill>
              <a:round/>
            </a:ln>
            <a:effectLst/>
          </c:spPr>
          <c:marker>
            <c:symbol val="none"/>
          </c:marker>
          <c:cat>
            <c:numRef>
              <c:f>'Scenario Example'!$B$14:$M$14</c:f>
              <c:numCache>
                <c:formatCode>mmm-yy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</c:numCache>
            </c:numRef>
          </c:cat>
          <c:val>
            <c:numRef>
              <c:f>'Scenario Example'!$B$59:$M$59</c:f>
              <c:numCache>
                <c:formatCode>"$"#,##0;[Red]\-"$"#,##0</c:formatCode>
                <c:ptCount val="12"/>
                <c:pt idx="0">
                  <c:v>917500</c:v>
                </c:pt>
                <c:pt idx="1">
                  <c:v>843240</c:v>
                </c:pt>
                <c:pt idx="2">
                  <c:v>791639.2</c:v>
                </c:pt>
                <c:pt idx="3">
                  <c:v>684185.32000000007</c:v>
                </c:pt>
                <c:pt idx="4">
                  <c:v>555874.78600000008</c:v>
                </c:pt>
                <c:pt idx="5">
                  <c:v>410044.66264000011</c:v>
                </c:pt>
                <c:pt idx="6">
                  <c:v>245994.1663456001</c:v>
                </c:pt>
                <c:pt idx="7">
                  <c:v>72469.076125312131</c:v>
                </c:pt>
                <c:pt idx="8">
                  <c:v>-120384.18570378737</c:v>
                </c:pt>
                <c:pt idx="9">
                  <c:v>-322838.74600605079</c:v>
                </c:pt>
                <c:pt idx="10">
                  <c:v>-546104.00713249552</c:v>
                </c:pt>
                <c:pt idx="11">
                  <c:v>-781447.046703998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D2-403A-8181-3DD520DBB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0567439"/>
        <c:axId val="846958127"/>
      </c:lineChart>
      <c:dateAx>
        <c:axId val="1130567439"/>
        <c:scaling>
          <c:orientation val="minMax"/>
        </c:scaling>
        <c:delete val="0"/>
        <c:axPos val="b"/>
        <c:numFmt formatCode="mmm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958127"/>
        <c:crosses val="autoZero"/>
        <c:auto val="1"/>
        <c:lblOffset val="100"/>
        <c:baseTimeUnit val="months"/>
      </c:dateAx>
      <c:valAx>
        <c:axId val="84695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;[Red]\-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567439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</a:t>
            </a:r>
            <a:r>
              <a:rPr lang="en-US" baseline="0"/>
              <a:t> in Account - EOM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'Scenario Analysis'!$A$21</c:f>
              <c:strCache>
                <c:ptCount val="1"/>
                <c:pt idx="0">
                  <c:v>Cash in Accounts - End of Month - Target Scenario</c:v>
                </c:pt>
              </c:strCache>
            </c:strRef>
          </c:tx>
          <c:spPr>
            <a:ln w="28575" cap="rnd">
              <a:solidFill>
                <a:srgbClr val="22CCCC"/>
              </a:solidFill>
              <a:round/>
            </a:ln>
            <a:effectLst/>
          </c:spPr>
          <c:marker>
            <c:symbol val="none"/>
          </c:marker>
          <c:cat>
            <c:numRef>
              <c:f>'Scenario Analysis'!$B$14:$M$14</c:f>
              <c:numCache>
                <c:formatCode>mmm-yy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</c:numCache>
            </c:numRef>
          </c:cat>
          <c:val>
            <c:numRef>
              <c:f>'Scenario Analysis'!$B$21:$M$21</c:f>
              <c:numCache>
                <c:formatCode>"$"#,##0;[Red]\-"$"#,##0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A-4DC0-9FFD-DC1B1DF29905}"/>
            </c:ext>
          </c:extLst>
        </c:ser>
        <c:ser>
          <c:idx val="1"/>
          <c:order val="1"/>
          <c:tx>
            <c:strRef>
              <c:f>'Scenario Analysis'!$A$40</c:f>
              <c:strCache>
                <c:ptCount val="1"/>
                <c:pt idx="0">
                  <c:v>Cash in Accounts - End of Month - Plan B Scenario</c:v>
                </c:pt>
              </c:strCache>
            </c:strRef>
          </c:tx>
          <c:spPr>
            <a:ln w="28575" cap="rnd">
              <a:solidFill>
                <a:srgbClr val="351D38"/>
              </a:solidFill>
              <a:round/>
            </a:ln>
            <a:effectLst/>
          </c:spPr>
          <c:marker>
            <c:symbol val="none"/>
          </c:marker>
          <c:cat>
            <c:numRef>
              <c:f>'Scenario Analysis'!$B$14:$M$14</c:f>
              <c:numCache>
                <c:formatCode>mmm-yy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</c:numCache>
            </c:numRef>
          </c:cat>
          <c:val>
            <c:numRef>
              <c:f>'Scenario Analysis'!$B$40:$M$40</c:f>
              <c:numCache>
                <c:formatCode>"$"#,##0;[Red]\-"$"#,##0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A-4DC0-9FFD-DC1B1DF29905}"/>
            </c:ext>
          </c:extLst>
        </c:ser>
        <c:ser>
          <c:idx val="2"/>
          <c:order val="2"/>
          <c:tx>
            <c:strRef>
              <c:f>'Scenario Analysis'!$A$59</c:f>
              <c:strCache>
                <c:ptCount val="1"/>
                <c:pt idx="0">
                  <c:v>Cash in Accounts - End of Month - Plan ZZZ Scenario</c:v>
                </c:pt>
              </c:strCache>
            </c:strRef>
          </c:tx>
          <c:spPr>
            <a:ln w="28575" cap="rnd">
              <a:solidFill>
                <a:srgbClr val="EF4F51"/>
              </a:solidFill>
              <a:round/>
            </a:ln>
            <a:effectLst/>
          </c:spPr>
          <c:marker>
            <c:symbol val="none"/>
          </c:marker>
          <c:cat>
            <c:numRef>
              <c:f>'Scenario Analysis'!$B$14:$M$14</c:f>
              <c:numCache>
                <c:formatCode>mmm-yy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</c:numCache>
            </c:numRef>
          </c:cat>
          <c:val>
            <c:numRef>
              <c:f>'Scenario Analysis'!$B$59:$M$59</c:f>
              <c:numCache>
                <c:formatCode>"$"#,##0;[Red]\-"$"#,##0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A-4DC0-9FFD-DC1B1DF29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0567439"/>
        <c:axId val="846958127"/>
      </c:lineChart>
      <c:dateAx>
        <c:axId val="1130567439"/>
        <c:scaling>
          <c:orientation val="minMax"/>
        </c:scaling>
        <c:delete val="0"/>
        <c:axPos val="b"/>
        <c:numFmt formatCode="mmm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958127"/>
        <c:crosses val="autoZero"/>
        <c:auto val="1"/>
        <c:lblOffset val="100"/>
        <c:baseTimeUnit val="months"/>
      </c:dateAx>
      <c:valAx>
        <c:axId val="84695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;[Red]\-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567439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2305050</xdr:colOff>
      <xdr:row>62</xdr:row>
      <xdr:rowOff>180975</xdr:rowOff>
    </xdr:from>
    <xdr:to>
      <xdr:col>12</xdr:col>
      <xdr:colOff>904874</xdr:colOff>
      <xdr:row>93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E9BFCC-8242-4FE7-94EC-D98E52921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2305050</xdr:colOff>
      <xdr:row>63</xdr:row>
      <xdr:rowOff>28575</xdr:rowOff>
    </xdr:from>
    <xdr:to>
      <xdr:col>12</xdr:col>
      <xdr:colOff>1000124</xdr:colOff>
      <xdr:row>96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F4D186-7227-40C7-96D6-E07E4D005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hartMogul">
      <a:dk1>
        <a:sysClr val="windowText" lastClr="000000"/>
      </a:dk1>
      <a:lt1>
        <a:sysClr val="window" lastClr="FFFFFF"/>
      </a:lt1>
      <a:dk2>
        <a:srgbClr val="351D38"/>
      </a:dk2>
      <a:lt2>
        <a:srgbClr val="E7E6E6"/>
      </a:lt2>
      <a:accent1>
        <a:srgbClr val="EF4F51"/>
      </a:accent1>
      <a:accent2>
        <a:srgbClr val="00CCCC"/>
      </a:accent2>
      <a:accent3>
        <a:srgbClr val="1787DF"/>
      </a:accent3>
      <a:accent4>
        <a:srgbClr val="5FA66C"/>
      </a:accent4>
      <a:accent5>
        <a:srgbClr val="F26F21"/>
      </a:accent5>
      <a:accent6>
        <a:srgbClr val="FFC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M62"/>
  <sheetViews>
    <sheetView tabSelected="1" zoomScale="85" zoomScaleNormal="85" workbookViewId="0">
      <selection activeCell="A4" sqref="A4"/>
    </sheetView>
  </sheetViews>
  <sheetFormatPr defaultRowHeight="15" outlineLevelRow="1" x14ac:dyDescent="0.25"/>
  <cols>
    <col min="1" max="1" width="47.42578125" customWidth="1"/>
    <col min="2" max="13" width="13.5703125" customWidth="1"/>
  </cols>
  <sheetData>
    <row r="1" spans="1:13" ht="15.75" thickBot="1" x14ac:dyDescent="0.3">
      <c r="A1" s="2" t="s">
        <v>7</v>
      </c>
      <c r="E1" s="48" t="s">
        <v>22</v>
      </c>
      <c r="F1" s="48"/>
      <c r="G1" s="48"/>
    </row>
    <row r="2" spans="1:13" ht="15.75" thickBot="1" x14ac:dyDescent="0.3">
      <c r="A2" s="3" t="s">
        <v>4</v>
      </c>
      <c r="B2" s="38">
        <v>42736</v>
      </c>
      <c r="E2" s="49" t="s">
        <v>16</v>
      </c>
      <c r="F2" s="49"/>
      <c r="G2" s="49"/>
    </row>
    <row r="3" spans="1:13" ht="15.75" thickBot="1" x14ac:dyDescent="0.3">
      <c r="A3" t="s">
        <v>12</v>
      </c>
      <c r="B3" s="39">
        <v>0.05</v>
      </c>
      <c r="E3" s="50" t="s">
        <v>19</v>
      </c>
      <c r="F3" s="50"/>
      <c r="G3" s="50"/>
    </row>
    <row r="4" spans="1:13" ht="15.75" thickBot="1" x14ac:dyDescent="0.3">
      <c r="A4" t="s">
        <v>3</v>
      </c>
      <c r="B4" s="39">
        <v>0.9</v>
      </c>
      <c r="E4" s="51" t="s">
        <v>20</v>
      </c>
      <c r="F4" s="51"/>
      <c r="G4" s="51"/>
    </row>
    <row r="6" spans="1:13" ht="15.75" thickBot="1" x14ac:dyDescent="0.3"/>
    <row r="7" spans="1:13" ht="15.75" thickBot="1" x14ac:dyDescent="0.3">
      <c r="A7" s="12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.75" thickBot="1" x14ac:dyDescent="0.3">
      <c r="A8" s="13" t="s">
        <v>9</v>
      </c>
      <c r="B8" s="40" t="s">
        <v>13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 outlineLevel="1" thickBot="1" x14ac:dyDescent="0.3">
      <c r="A9" s="13" t="s">
        <v>10</v>
      </c>
      <c r="B9" s="40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 outlineLevel="1" thickBot="1" x14ac:dyDescent="0.3">
      <c r="A10" s="14" t="s">
        <v>11</v>
      </c>
      <c r="B10" s="41">
        <v>0.08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outlineLevel="1" x14ac:dyDescent="0.25">
      <c r="A11" s="1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outlineLevel="1" x14ac:dyDescent="0.25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outlineLevel="1" x14ac:dyDescent="0.25">
      <c r="A13" s="1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outlineLevel="1" thickBot="1" x14ac:dyDescent="0.3">
      <c r="A14" s="13"/>
      <c r="B14" s="6">
        <f>EOMONTH($B$2,0)</f>
        <v>42766</v>
      </c>
      <c r="C14" s="6">
        <f>EOMONTH(B14,1)</f>
        <v>42794</v>
      </c>
      <c r="D14" s="6">
        <f t="shared" ref="D14:M14" si="0">EOMONTH(C14,1)</f>
        <v>42825</v>
      </c>
      <c r="E14" s="6">
        <f t="shared" si="0"/>
        <v>42855</v>
      </c>
      <c r="F14" s="6">
        <f t="shared" si="0"/>
        <v>42886</v>
      </c>
      <c r="G14" s="6">
        <f>EOMONTH(F14,1)</f>
        <v>42916</v>
      </c>
      <c r="H14" s="6">
        <f t="shared" si="0"/>
        <v>42947</v>
      </c>
      <c r="I14" s="6">
        <f t="shared" si="0"/>
        <v>42978</v>
      </c>
      <c r="J14" s="6">
        <f t="shared" si="0"/>
        <v>43008</v>
      </c>
      <c r="K14" s="6">
        <f t="shared" si="0"/>
        <v>43039</v>
      </c>
      <c r="L14" s="6">
        <f t="shared" si="0"/>
        <v>43069</v>
      </c>
      <c r="M14" s="6">
        <f t="shared" si="0"/>
        <v>43100</v>
      </c>
    </row>
    <row r="15" spans="1:13" ht="15.75" outlineLevel="1" thickBot="1" x14ac:dyDescent="0.3">
      <c r="A15" s="15" t="s">
        <v>0</v>
      </c>
      <c r="B15" s="37">
        <v>1000000</v>
      </c>
      <c r="C15" s="30">
        <v>917500</v>
      </c>
      <c r="D15" s="30">
        <v>843240</v>
      </c>
      <c r="E15" s="30">
        <f t="shared" ref="E15:M15" si="1">D21</f>
        <v>791639.2</v>
      </c>
      <c r="F15" s="30">
        <f t="shared" si="1"/>
        <v>708959.65599999996</v>
      </c>
      <c r="G15" s="30">
        <f>F21</f>
        <v>632179.74088000006</v>
      </c>
      <c r="H15" s="30">
        <f t="shared" si="1"/>
        <v>566777.02191040013</v>
      </c>
      <c r="I15" s="30">
        <f t="shared" si="1"/>
        <v>514362.45835763222</v>
      </c>
      <c r="J15" s="30">
        <f t="shared" si="1"/>
        <v>486178.51149830699</v>
      </c>
      <c r="K15" s="30">
        <f t="shared" si="1"/>
        <v>475068.0204990473</v>
      </c>
      <c r="L15" s="30">
        <f t="shared" si="1"/>
        <v>493669.98869301082</v>
      </c>
      <c r="M15" s="30">
        <f t="shared" si="1"/>
        <v>533920.11434249126</v>
      </c>
    </row>
    <row r="16" spans="1:13" ht="15.75" outlineLevel="1" thickBot="1" x14ac:dyDescent="0.3">
      <c r="A16" s="13" t="s">
        <v>1</v>
      </c>
      <c r="B16" s="36">
        <v>-350000</v>
      </c>
      <c r="C16" s="36">
        <v>-364000</v>
      </c>
      <c r="D16" s="36">
        <v>-371280</v>
      </c>
      <c r="E16" s="36">
        <v>-397269.6</v>
      </c>
      <c r="F16" s="36">
        <v>-417133.08</v>
      </c>
      <c r="G16" s="36">
        <v>-433818.4032</v>
      </c>
      <c r="H16" s="36">
        <v>-451171.13932800002</v>
      </c>
      <c r="I16" s="36">
        <v>-460194.56211455999</v>
      </c>
      <c r="J16" s="36">
        <v>-478602.34459914238</v>
      </c>
      <c r="K16" s="36">
        <v>-487746.438383108</v>
      </c>
      <c r="L16" s="36">
        <v>-507566.153453757</v>
      </c>
      <c r="M16" s="36">
        <v>-519068.79959190701</v>
      </c>
    </row>
    <row r="17" spans="1:13" ht="15.75" outlineLevel="1" thickBot="1" x14ac:dyDescent="0.3">
      <c r="A17" s="13" t="str">
        <f>"Expenses - markup "&amp;TEXT($B$3,"00%")&amp;" only"</f>
        <v>Expenses - markup 05% only</v>
      </c>
      <c r="B17" s="30"/>
      <c r="C17" s="30"/>
      <c r="D17" s="30"/>
      <c r="E17" s="30">
        <f t="shared" ref="E17:M17" si="2">E16*$B$3</f>
        <v>-19863.48</v>
      </c>
      <c r="F17" s="30">
        <f t="shared" si="2"/>
        <v>-20856.654000000002</v>
      </c>
      <c r="G17" s="30">
        <f t="shared" si="2"/>
        <v>-21690.920160000001</v>
      </c>
      <c r="H17" s="30">
        <f t="shared" si="2"/>
        <v>-22558.556966400003</v>
      </c>
      <c r="I17" s="30">
        <f t="shared" si="2"/>
        <v>-23009.728105728002</v>
      </c>
      <c r="J17" s="30">
        <f t="shared" si="2"/>
        <v>-23930.117229957119</v>
      </c>
      <c r="K17" s="30">
        <f t="shared" si="2"/>
        <v>-24387.321919155402</v>
      </c>
      <c r="L17" s="30">
        <f t="shared" si="2"/>
        <v>-25378.30767268785</v>
      </c>
      <c r="M17" s="30">
        <f t="shared" si="2"/>
        <v>-25953.43997959535</v>
      </c>
    </row>
    <row r="18" spans="1:13" ht="15.75" outlineLevel="1" thickBot="1" x14ac:dyDescent="0.3">
      <c r="A18" s="13" t="s">
        <v>2</v>
      </c>
      <c r="B18" s="36">
        <v>295000</v>
      </c>
      <c r="C18" s="30">
        <v>318600</v>
      </c>
      <c r="D18" s="30">
        <v>344088</v>
      </c>
      <c r="E18" s="30">
        <f t="shared" ref="E18:M18" si="3">IF(ISBLANK($B$9),D18*(1+$B$10),D18+$B$9)</f>
        <v>371615.04000000004</v>
      </c>
      <c r="F18" s="30">
        <f t="shared" si="3"/>
        <v>401344.24320000008</v>
      </c>
      <c r="G18" s="30">
        <f>IF(ISBLANK($B$9),F18*(1+$B$10),F18+$B$9)</f>
        <v>433451.78265600011</v>
      </c>
      <c r="H18" s="30">
        <f t="shared" si="3"/>
        <v>468127.92526848015</v>
      </c>
      <c r="I18" s="30">
        <f t="shared" si="3"/>
        <v>505578.1592899586</v>
      </c>
      <c r="J18" s="30">
        <f t="shared" si="3"/>
        <v>546024.41203315533</v>
      </c>
      <c r="K18" s="30">
        <f t="shared" si="3"/>
        <v>589706.36499580776</v>
      </c>
      <c r="L18" s="30">
        <f t="shared" si="3"/>
        <v>636882.87419547245</v>
      </c>
      <c r="M18" s="30">
        <f t="shared" si="3"/>
        <v>687833.50413111027</v>
      </c>
    </row>
    <row r="19" spans="1:13" ht="15.75" outlineLevel="1" thickBot="1" x14ac:dyDescent="0.3">
      <c r="A19" s="13" t="str">
        <f>"Cash collected - actual or collection rate: "&amp;TEXT($B$4,"00%")</f>
        <v>Cash collected - actual or collection rate: 90%</v>
      </c>
      <c r="B19" s="30">
        <v>267500</v>
      </c>
      <c r="C19" s="30">
        <v>289740</v>
      </c>
      <c r="D19" s="30">
        <v>319679.2</v>
      </c>
      <c r="E19" s="30">
        <f t="shared" ref="E19:M19" si="4">E18*$B$4</f>
        <v>334453.53600000002</v>
      </c>
      <c r="F19" s="30">
        <f t="shared" si="4"/>
        <v>361209.81888000009</v>
      </c>
      <c r="G19" s="30">
        <f t="shared" si="4"/>
        <v>390106.60439040011</v>
      </c>
      <c r="H19" s="30">
        <f t="shared" si="4"/>
        <v>421315.13274163211</v>
      </c>
      <c r="I19" s="30">
        <f t="shared" si="4"/>
        <v>455020.34336096275</v>
      </c>
      <c r="J19" s="30">
        <f t="shared" si="4"/>
        <v>491421.97082983982</v>
      </c>
      <c r="K19" s="30">
        <f t="shared" si="4"/>
        <v>530735.72849622695</v>
      </c>
      <c r="L19" s="30">
        <f t="shared" si="4"/>
        <v>573194.58677592524</v>
      </c>
      <c r="M19" s="30">
        <f t="shared" si="4"/>
        <v>619050.15371799923</v>
      </c>
    </row>
    <row r="20" spans="1:13" ht="15.75" outlineLevel="1" thickBot="1" x14ac:dyDescent="0.3">
      <c r="A20" s="13" t="s">
        <v>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outlineLevel="1" x14ac:dyDescent="0.25">
      <c r="A21" s="15" t="str">
        <f>"Cash in Accounts - End of Month - "&amp;B8&amp;" Scenario"</f>
        <v>Cash in Accounts - End of Month - Target Scenario</v>
      </c>
      <c r="B21" s="30">
        <v>917500</v>
      </c>
      <c r="C21" s="30">
        <v>843240</v>
      </c>
      <c r="D21" s="30">
        <v>791639.2</v>
      </c>
      <c r="E21" s="30">
        <f t="shared" ref="E21:M21" si="5">E15+E16+E17+E19+E20</f>
        <v>708959.65599999996</v>
      </c>
      <c r="F21" s="30">
        <f t="shared" si="5"/>
        <v>632179.74088000006</v>
      </c>
      <c r="G21" s="30">
        <f t="shared" si="5"/>
        <v>566777.02191040013</v>
      </c>
      <c r="H21" s="30">
        <f t="shared" si="5"/>
        <v>514362.45835763222</v>
      </c>
      <c r="I21" s="30">
        <f t="shared" si="5"/>
        <v>486178.51149830699</v>
      </c>
      <c r="J21" s="30">
        <f t="shared" si="5"/>
        <v>475068.0204990473</v>
      </c>
      <c r="K21" s="30">
        <f t="shared" si="5"/>
        <v>493669.98869301082</v>
      </c>
      <c r="L21" s="30">
        <f t="shared" si="5"/>
        <v>533920.11434249126</v>
      </c>
      <c r="M21" s="30">
        <f t="shared" si="5"/>
        <v>607948.02848898817</v>
      </c>
    </row>
    <row r="22" spans="1:13" s="4" customFormat="1" ht="8.1" customHeight="1" outlineLevel="1" x14ac:dyDescent="0.15">
      <c r="A22" s="16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outlineLevel="1" x14ac:dyDescent="0.25">
      <c r="A23" s="13" t="s">
        <v>21</v>
      </c>
      <c r="B23" s="32">
        <v>-82500</v>
      </c>
      <c r="C23" s="32">
        <v>-74260</v>
      </c>
      <c r="D23" s="32">
        <v>-51600.800000000047</v>
      </c>
      <c r="E23" s="32">
        <f t="shared" ref="E23:M23" si="6">E21-E15</f>
        <v>-82679.543999999994</v>
      </c>
      <c r="F23" s="32">
        <f t="shared" si="6"/>
        <v>-76779.915119999903</v>
      </c>
      <c r="G23" s="32">
        <f t="shared" si="6"/>
        <v>-65402.718969599926</v>
      </c>
      <c r="H23" s="32">
        <f t="shared" si="6"/>
        <v>-52414.563552767911</v>
      </c>
      <c r="I23" s="32">
        <f t="shared" si="6"/>
        <v>-28183.946859325224</v>
      </c>
      <c r="J23" s="32">
        <f t="shared" si="6"/>
        <v>-11110.490999259695</v>
      </c>
      <c r="K23" s="32">
        <f t="shared" si="6"/>
        <v>18601.968193963519</v>
      </c>
      <c r="L23" s="32">
        <f t="shared" si="6"/>
        <v>40250.12564948044</v>
      </c>
      <c r="M23" s="32">
        <f t="shared" si="6"/>
        <v>74027.914146496914</v>
      </c>
    </row>
    <row r="24" spans="1:13" ht="15.75" outlineLevel="1" thickBot="1" x14ac:dyDescent="0.3">
      <c r="A24" s="17" t="s">
        <v>6</v>
      </c>
      <c r="B24" s="33"/>
      <c r="C24" s="33">
        <v>23600</v>
      </c>
      <c r="D24" s="33">
        <v>25488</v>
      </c>
      <c r="E24" s="33">
        <f t="shared" ref="E24:M24" si="7">E18-D18</f>
        <v>27527.040000000037</v>
      </c>
      <c r="F24" s="33">
        <f t="shared" si="7"/>
        <v>29729.203200000047</v>
      </c>
      <c r="G24" s="33">
        <f>G18-F18</f>
        <v>32107.539456000028</v>
      </c>
      <c r="H24" s="33">
        <f t="shared" si="7"/>
        <v>34676.142612480035</v>
      </c>
      <c r="I24" s="33">
        <f t="shared" si="7"/>
        <v>37450.234021478449</v>
      </c>
      <c r="J24" s="33">
        <f t="shared" si="7"/>
        <v>40446.252743196732</v>
      </c>
      <c r="K24" s="33">
        <f t="shared" si="7"/>
        <v>43681.952962652431</v>
      </c>
      <c r="L24" s="33">
        <f t="shared" si="7"/>
        <v>47176.509199664695</v>
      </c>
      <c r="M24" s="33">
        <f t="shared" si="7"/>
        <v>50950.629935637815</v>
      </c>
    </row>
    <row r="25" spans="1:13" ht="15.75" thickBot="1" x14ac:dyDescent="0.3">
      <c r="A25" s="5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.75" thickBot="1" x14ac:dyDescent="0.3">
      <c r="A26" s="18" t="s">
        <v>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.75" thickBot="1" x14ac:dyDescent="0.3">
      <c r="A27" s="19" t="s">
        <v>9</v>
      </c>
      <c r="B27" s="42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 outlineLevel="1" thickBot="1" x14ac:dyDescent="0.3">
      <c r="A28" s="19" t="s">
        <v>10</v>
      </c>
      <c r="B28" s="43">
        <v>15000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 outlineLevel="1" thickBot="1" x14ac:dyDescent="0.3">
      <c r="A29" s="20" t="s">
        <v>11</v>
      </c>
      <c r="B29" s="4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outlineLevel="1" x14ac:dyDescent="0.25">
      <c r="A30" s="1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outlineLevel="1" x14ac:dyDescent="0.25">
      <c r="A31" s="1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outlineLevel="1" x14ac:dyDescent="0.25">
      <c r="A32" s="1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 outlineLevel="1" thickBot="1" x14ac:dyDescent="0.3">
      <c r="A33" s="19"/>
      <c r="B33" s="6">
        <f>B14</f>
        <v>42766</v>
      </c>
      <c r="C33" s="6">
        <f t="shared" ref="C33:M33" si="8">C14</f>
        <v>42794</v>
      </c>
      <c r="D33" s="6">
        <f t="shared" si="8"/>
        <v>42825</v>
      </c>
      <c r="E33" s="6">
        <f t="shared" si="8"/>
        <v>42855</v>
      </c>
      <c r="F33" s="6">
        <f t="shared" si="8"/>
        <v>42886</v>
      </c>
      <c r="G33" s="6">
        <f t="shared" si="8"/>
        <v>42916</v>
      </c>
      <c r="H33" s="6">
        <f t="shared" si="8"/>
        <v>42947</v>
      </c>
      <c r="I33" s="6">
        <f t="shared" si="8"/>
        <v>42978</v>
      </c>
      <c r="J33" s="6">
        <f t="shared" si="8"/>
        <v>43008</v>
      </c>
      <c r="K33" s="6">
        <f t="shared" si="8"/>
        <v>43039</v>
      </c>
      <c r="L33" s="6">
        <f t="shared" si="8"/>
        <v>43069</v>
      </c>
      <c r="M33" s="6">
        <f t="shared" si="8"/>
        <v>43100</v>
      </c>
    </row>
    <row r="34" spans="1:13" ht="15.75" outlineLevel="1" thickBot="1" x14ac:dyDescent="0.3">
      <c r="A34" s="21" t="s">
        <v>0</v>
      </c>
      <c r="B34" s="52">
        <v>1000000</v>
      </c>
      <c r="C34" s="30">
        <v>917500</v>
      </c>
      <c r="D34" s="30">
        <v>843240</v>
      </c>
      <c r="E34" s="30">
        <f t="shared" ref="E34:M34" si="9">D40</f>
        <v>791639.2</v>
      </c>
      <c r="F34" s="30">
        <f t="shared" si="9"/>
        <v>697685.32000000007</v>
      </c>
      <c r="G34" s="30">
        <f>F40</f>
        <v>596374.78600000008</v>
      </c>
      <c r="H34" s="30">
        <f t="shared" si="9"/>
        <v>491044.66264000011</v>
      </c>
      <c r="I34" s="30">
        <f t="shared" si="9"/>
        <v>380994.1663456001</v>
      </c>
      <c r="J34" s="30">
        <f t="shared" si="9"/>
        <v>274969.07612531213</v>
      </c>
      <c r="K34" s="30">
        <f t="shared" si="9"/>
        <v>163115.81429621263</v>
      </c>
      <c r="L34" s="30">
        <f t="shared" si="9"/>
        <v>55161.253993949213</v>
      </c>
      <c r="M34" s="30">
        <f t="shared" si="9"/>
        <v>-60104.007132495637</v>
      </c>
    </row>
    <row r="35" spans="1:13" ht="15.75" outlineLevel="1" thickBot="1" x14ac:dyDescent="0.3">
      <c r="A35" s="19" t="s">
        <v>1</v>
      </c>
      <c r="B35" s="52">
        <f>B16</f>
        <v>-350000</v>
      </c>
      <c r="C35" s="52">
        <f t="shared" ref="C35:M35" si="10">C16</f>
        <v>-364000</v>
      </c>
      <c r="D35" s="52">
        <f t="shared" si="10"/>
        <v>-371280</v>
      </c>
      <c r="E35" s="52">
        <f t="shared" si="10"/>
        <v>-397269.6</v>
      </c>
      <c r="F35" s="52">
        <f t="shared" si="10"/>
        <v>-417133.08</v>
      </c>
      <c r="G35" s="52">
        <f t="shared" si="10"/>
        <v>-433818.4032</v>
      </c>
      <c r="H35" s="52">
        <f t="shared" si="10"/>
        <v>-451171.13932800002</v>
      </c>
      <c r="I35" s="52">
        <f t="shared" si="10"/>
        <v>-460194.56211455999</v>
      </c>
      <c r="J35" s="52">
        <f t="shared" si="10"/>
        <v>-478602.34459914238</v>
      </c>
      <c r="K35" s="52">
        <f t="shared" si="10"/>
        <v>-487746.438383108</v>
      </c>
      <c r="L35" s="52">
        <f t="shared" si="10"/>
        <v>-507566.153453757</v>
      </c>
      <c r="M35" s="52">
        <f t="shared" si="10"/>
        <v>-519068.79959190701</v>
      </c>
    </row>
    <row r="36" spans="1:13" ht="15.75" outlineLevel="1" thickBot="1" x14ac:dyDescent="0.3">
      <c r="A36" s="19" t="str">
        <f>"Expenses - markup "&amp;TEXT($B$3,"00%")&amp;" only"</f>
        <v>Expenses - markup 05% only</v>
      </c>
      <c r="B36" s="30"/>
      <c r="C36" s="30"/>
      <c r="D36" s="30"/>
      <c r="E36" s="30">
        <f t="shared" ref="E36:M36" si="11">E35*$B$3</f>
        <v>-19863.48</v>
      </c>
      <c r="F36" s="30">
        <f t="shared" si="11"/>
        <v>-20856.654000000002</v>
      </c>
      <c r="G36" s="30">
        <f t="shared" si="11"/>
        <v>-21690.920160000001</v>
      </c>
      <c r="H36" s="30">
        <f t="shared" si="11"/>
        <v>-22558.556966400003</v>
      </c>
      <c r="I36" s="30">
        <f t="shared" si="11"/>
        <v>-23009.728105728002</v>
      </c>
      <c r="J36" s="30">
        <f t="shared" si="11"/>
        <v>-23930.117229957119</v>
      </c>
      <c r="K36" s="30">
        <f t="shared" si="11"/>
        <v>-24387.321919155402</v>
      </c>
      <c r="L36" s="30">
        <f t="shared" si="11"/>
        <v>-25378.30767268785</v>
      </c>
      <c r="M36" s="30">
        <f t="shared" si="11"/>
        <v>-25953.43997959535</v>
      </c>
    </row>
    <row r="37" spans="1:13" ht="15.75" outlineLevel="1" thickBot="1" x14ac:dyDescent="0.3">
      <c r="A37" s="19" t="s">
        <v>2</v>
      </c>
      <c r="B37" s="52">
        <v>295000</v>
      </c>
      <c r="C37" s="30">
        <v>318600</v>
      </c>
      <c r="D37" s="30">
        <v>344088</v>
      </c>
      <c r="E37" s="30">
        <f t="shared" ref="E37:M37" si="12">IF(ISBLANK($B$28),D37*(1+$B$29),D37+$B$28)</f>
        <v>359088</v>
      </c>
      <c r="F37" s="30">
        <f t="shared" si="12"/>
        <v>374088</v>
      </c>
      <c r="G37" s="30">
        <f>IF(ISBLANK($B$28),F37*(1+$B$29),F37+$B$28)</f>
        <v>389088</v>
      </c>
      <c r="H37" s="30">
        <f t="shared" si="12"/>
        <v>404088</v>
      </c>
      <c r="I37" s="30">
        <f t="shared" si="12"/>
        <v>419088</v>
      </c>
      <c r="J37" s="30">
        <f t="shared" si="12"/>
        <v>434088</v>
      </c>
      <c r="K37" s="30">
        <f t="shared" si="12"/>
        <v>449088</v>
      </c>
      <c r="L37" s="30">
        <f t="shared" si="12"/>
        <v>464088</v>
      </c>
      <c r="M37" s="30">
        <f t="shared" si="12"/>
        <v>479088</v>
      </c>
    </row>
    <row r="38" spans="1:13" ht="15.75" outlineLevel="1" thickBot="1" x14ac:dyDescent="0.3">
      <c r="A38" s="19" t="str">
        <f>"Cash collected - actual or collection rate: "&amp;TEXT($B$4,"00%")</f>
        <v>Cash collected - actual or collection rate: 90%</v>
      </c>
      <c r="B38" s="30">
        <v>267500</v>
      </c>
      <c r="C38" s="30">
        <v>289740</v>
      </c>
      <c r="D38" s="30">
        <v>319679.2</v>
      </c>
      <c r="E38" s="30">
        <f t="shared" ref="E38:M38" si="13">E37*$B$4</f>
        <v>323179.2</v>
      </c>
      <c r="F38" s="30">
        <f t="shared" si="13"/>
        <v>336679.2</v>
      </c>
      <c r="G38" s="30">
        <f t="shared" si="13"/>
        <v>350179.2</v>
      </c>
      <c r="H38" s="30">
        <f t="shared" si="13"/>
        <v>363679.2</v>
      </c>
      <c r="I38" s="30">
        <f t="shared" si="13"/>
        <v>377179.2</v>
      </c>
      <c r="J38" s="30">
        <f t="shared" si="13"/>
        <v>390679.2</v>
      </c>
      <c r="K38" s="30">
        <f t="shared" si="13"/>
        <v>404179.20000000001</v>
      </c>
      <c r="L38" s="30">
        <f t="shared" si="13"/>
        <v>417679.2</v>
      </c>
      <c r="M38" s="30">
        <f t="shared" si="13"/>
        <v>431179.2</v>
      </c>
    </row>
    <row r="39" spans="1:13" ht="15.75" outlineLevel="1" thickBot="1" x14ac:dyDescent="0.3">
      <c r="A39" s="19" t="s">
        <v>5</v>
      </c>
      <c r="B39" s="52"/>
      <c r="C39" s="52"/>
      <c r="D39" s="52"/>
      <c r="E39" s="52">
        <f t="shared" ref="E39:M39" si="14">E20</f>
        <v>0</v>
      </c>
      <c r="F39" s="52">
        <f t="shared" si="14"/>
        <v>0</v>
      </c>
      <c r="G39" s="52">
        <f t="shared" si="14"/>
        <v>0</v>
      </c>
      <c r="H39" s="52">
        <f t="shared" si="14"/>
        <v>0</v>
      </c>
      <c r="I39" s="52">
        <f t="shared" si="14"/>
        <v>0</v>
      </c>
      <c r="J39" s="52">
        <f t="shared" si="14"/>
        <v>0</v>
      </c>
      <c r="K39" s="52">
        <f t="shared" si="14"/>
        <v>0</v>
      </c>
      <c r="L39" s="52">
        <f t="shared" si="14"/>
        <v>0</v>
      </c>
      <c r="M39" s="52">
        <f t="shared" si="14"/>
        <v>0</v>
      </c>
    </row>
    <row r="40" spans="1:13" outlineLevel="1" x14ac:dyDescent="0.25">
      <c r="A40" s="21" t="str">
        <f>"Cash in Accounts - End of Month - "&amp;B27&amp;" Scenario"</f>
        <v>Cash in Accounts - End of Month - Plan B Scenario</v>
      </c>
      <c r="B40" s="30">
        <v>917500</v>
      </c>
      <c r="C40" s="30">
        <v>843240</v>
      </c>
      <c r="D40" s="30">
        <v>791639.2</v>
      </c>
      <c r="E40" s="30">
        <f t="shared" ref="E40:M40" si="15">E34+E35+E36+E38+E39</f>
        <v>697685.32000000007</v>
      </c>
      <c r="F40" s="30">
        <f t="shared" si="15"/>
        <v>596374.78600000008</v>
      </c>
      <c r="G40" s="30">
        <f t="shared" si="15"/>
        <v>491044.66264000011</v>
      </c>
      <c r="H40" s="30">
        <f t="shared" si="15"/>
        <v>380994.1663456001</v>
      </c>
      <c r="I40" s="30">
        <f t="shared" si="15"/>
        <v>274969.07612531213</v>
      </c>
      <c r="J40" s="30">
        <f t="shared" si="15"/>
        <v>163115.81429621263</v>
      </c>
      <c r="K40" s="30">
        <f t="shared" si="15"/>
        <v>55161.253993949213</v>
      </c>
      <c r="L40" s="30">
        <f t="shared" si="15"/>
        <v>-60104.007132495637</v>
      </c>
      <c r="M40" s="30">
        <f t="shared" si="15"/>
        <v>-173947.04670399794</v>
      </c>
    </row>
    <row r="41" spans="1:13" s="4" customFormat="1" ht="8.1" customHeight="1" outlineLevel="1" x14ac:dyDescent="0.15">
      <c r="A41" s="2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 outlineLevel="1" x14ac:dyDescent="0.25">
      <c r="A42" s="19" t="s">
        <v>21</v>
      </c>
      <c r="B42" s="32">
        <v>-82500</v>
      </c>
      <c r="C42" s="32">
        <v>-74260</v>
      </c>
      <c r="D42" s="32">
        <v>-51600.800000000047</v>
      </c>
      <c r="E42" s="32">
        <f t="shared" ref="E42:M42" si="16">E40-E34</f>
        <v>-93953.879999999888</v>
      </c>
      <c r="F42" s="32">
        <f t="shared" si="16"/>
        <v>-101310.53399999999</v>
      </c>
      <c r="G42" s="32">
        <f t="shared" si="16"/>
        <v>-105330.12335999997</v>
      </c>
      <c r="H42" s="32">
        <f t="shared" si="16"/>
        <v>-110050.49629440001</v>
      </c>
      <c r="I42" s="32">
        <f t="shared" si="16"/>
        <v>-106025.09022028797</v>
      </c>
      <c r="J42" s="32">
        <f t="shared" si="16"/>
        <v>-111853.2618290995</v>
      </c>
      <c r="K42" s="32">
        <f t="shared" si="16"/>
        <v>-107954.56030226342</v>
      </c>
      <c r="L42" s="32">
        <f t="shared" si="16"/>
        <v>-115265.26112644485</v>
      </c>
      <c r="M42" s="32">
        <f t="shared" si="16"/>
        <v>-113843.0395715023</v>
      </c>
    </row>
    <row r="43" spans="1:13" ht="15.75" outlineLevel="1" thickBot="1" x14ac:dyDescent="0.3">
      <c r="A43" s="23" t="s">
        <v>6</v>
      </c>
      <c r="B43" s="34"/>
      <c r="C43" s="34">
        <v>23600</v>
      </c>
      <c r="D43" s="34">
        <v>25488</v>
      </c>
      <c r="E43" s="34">
        <f t="shared" ref="E43:M43" si="17">E37-D37</f>
        <v>15000</v>
      </c>
      <c r="F43" s="34">
        <f t="shared" si="17"/>
        <v>15000</v>
      </c>
      <c r="G43" s="34">
        <f>G37-F37</f>
        <v>15000</v>
      </c>
      <c r="H43" s="34">
        <f t="shared" si="17"/>
        <v>15000</v>
      </c>
      <c r="I43" s="34">
        <f t="shared" si="17"/>
        <v>15000</v>
      </c>
      <c r="J43" s="34">
        <f t="shared" si="17"/>
        <v>15000</v>
      </c>
      <c r="K43" s="34">
        <f t="shared" si="17"/>
        <v>15000</v>
      </c>
      <c r="L43" s="34">
        <f t="shared" si="17"/>
        <v>15000</v>
      </c>
      <c r="M43" s="34">
        <f t="shared" si="17"/>
        <v>15000</v>
      </c>
    </row>
    <row r="44" spans="1:13" ht="15.75" thickBot="1" x14ac:dyDescent="0.3"/>
    <row r="45" spans="1:13" ht="15.75" thickBot="1" x14ac:dyDescent="0.3">
      <c r="A45" s="24" t="s">
        <v>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 thickBot="1" x14ac:dyDescent="0.3">
      <c r="A46" s="25" t="s">
        <v>9</v>
      </c>
      <c r="B46" s="45" t="s">
        <v>15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5.75" outlineLevel="1" thickBot="1" x14ac:dyDescent="0.3">
      <c r="A47" s="25" t="s">
        <v>10</v>
      </c>
      <c r="B47" s="46">
        <v>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.75" outlineLevel="1" thickBot="1" x14ac:dyDescent="0.3">
      <c r="A48" s="26" t="s">
        <v>11</v>
      </c>
      <c r="B48" s="4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outlineLevel="1" x14ac:dyDescent="0.25">
      <c r="A49" s="2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outlineLevel="1" x14ac:dyDescent="0.25">
      <c r="A50" s="2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outlineLevel="1" x14ac:dyDescent="0.25">
      <c r="A51" s="2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.75" outlineLevel="1" thickBot="1" x14ac:dyDescent="0.3">
      <c r="A52" s="25"/>
      <c r="B52" s="6">
        <f>B33</f>
        <v>42766</v>
      </c>
      <c r="C52" s="6">
        <f t="shared" ref="C52:M52" si="18">C33</f>
        <v>42794</v>
      </c>
      <c r="D52" s="6">
        <f t="shared" si="18"/>
        <v>42825</v>
      </c>
      <c r="E52" s="6">
        <f t="shared" si="18"/>
        <v>42855</v>
      </c>
      <c r="F52" s="6">
        <f t="shared" si="18"/>
        <v>42886</v>
      </c>
      <c r="G52" s="6">
        <f t="shared" si="18"/>
        <v>42916</v>
      </c>
      <c r="H52" s="6">
        <f t="shared" si="18"/>
        <v>42947</v>
      </c>
      <c r="I52" s="6">
        <f t="shared" si="18"/>
        <v>42978</v>
      </c>
      <c r="J52" s="6">
        <f t="shared" si="18"/>
        <v>43008</v>
      </c>
      <c r="K52" s="6">
        <f t="shared" si="18"/>
        <v>43039</v>
      </c>
      <c r="L52" s="6">
        <f t="shared" si="18"/>
        <v>43069</v>
      </c>
      <c r="M52" s="6">
        <f t="shared" si="18"/>
        <v>43100</v>
      </c>
    </row>
    <row r="53" spans="1:13" ht="15.75" outlineLevel="1" thickBot="1" x14ac:dyDescent="0.3">
      <c r="A53" s="27" t="s">
        <v>0</v>
      </c>
      <c r="B53" s="53">
        <v>1000000</v>
      </c>
      <c r="C53" s="30">
        <v>917500</v>
      </c>
      <c r="D53" s="30">
        <v>843240</v>
      </c>
      <c r="E53" s="30">
        <f t="shared" ref="E53:M53" si="19">D59</f>
        <v>791639.2</v>
      </c>
      <c r="F53" s="30">
        <f t="shared" si="19"/>
        <v>684185.32000000007</v>
      </c>
      <c r="G53" s="30">
        <f>F59</f>
        <v>555874.78600000008</v>
      </c>
      <c r="H53" s="30">
        <f t="shared" si="19"/>
        <v>410044.66264000011</v>
      </c>
      <c r="I53" s="30">
        <f t="shared" si="19"/>
        <v>245994.1663456001</v>
      </c>
      <c r="J53" s="30">
        <f t="shared" si="19"/>
        <v>72469.076125312131</v>
      </c>
      <c r="K53" s="30">
        <f t="shared" si="19"/>
        <v>-120384.18570378737</v>
      </c>
      <c r="L53" s="30">
        <f t="shared" si="19"/>
        <v>-322838.74600605079</v>
      </c>
      <c r="M53" s="30">
        <f t="shared" si="19"/>
        <v>-546104.00713249552</v>
      </c>
    </row>
    <row r="54" spans="1:13" ht="15.75" outlineLevel="1" thickBot="1" x14ac:dyDescent="0.3">
      <c r="A54" s="25" t="s">
        <v>1</v>
      </c>
      <c r="B54" s="53">
        <f>B16</f>
        <v>-350000</v>
      </c>
      <c r="C54" s="53">
        <f t="shared" ref="C54:M54" si="20">C16</f>
        <v>-364000</v>
      </c>
      <c r="D54" s="53">
        <f t="shared" si="20"/>
        <v>-371280</v>
      </c>
      <c r="E54" s="53">
        <f t="shared" si="20"/>
        <v>-397269.6</v>
      </c>
      <c r="F54" s="53">
        <f t="shared" si="20"/>
        <v>-417133.08</v>
      </c>
      <c r="G54" s="53">
        <f t="shared" si="20"/>
        <v>-433818.4032</v>
      </c>
      <c r="H54" s="53">
        <f t="shared" si="20"/>
        <v>-451171.13932800002</v>
      </c>
      <c r="I54" s="53">
        <f t="shared" si="20"/>
        <v>-460194.56211455999</v>
      </c>
      <c r="J54" s="53">
        <f t="shared" si="20"/>
        <v>-478602.34459914238</v>
      </c>
      <c r="K54" s="53">
        <f t="shared" si="20"/>
        <v>-487746.438383108</v>
      </c>
      <c r="L54" s="53">
        <f t="shared" si="20"/>
        <v>-507566.153453757</v>
      </c>
      <c r="M54" s="53">
        <f t="shared" si="20"/>
        <v>-519068.79959190701</v>
      </c>
    </row>
    <row r="55" spans="1:13" ht="15.75" outlineLevel="1" thickBot="1" x14ac:dyDescent="0.3">
      <c r="A55" s="25" t="str">
        <f>"Expenses - markup "&amp;TEXT($B$3,"00%")&amp;" only"</f>
        <v>Expenses - markup 05% only</v>
      </c>
      <c r="B55" s="30"/>
      <c r="C55" s="30"/>
      <c r="D55" s="30"/>
      <c r="E55" s="30">
        <f t="shared" ref="E55:M55" si="21">E54*$B$3</f>
        <v>-19863.48</v>
      </c>
      <c r="F55" s="30">
        <f t="shared" si="21"/>
        <v>-20856.654000000002</v>
      </c>
      <c r="G55" s="30">
        <f t="shared" si="21"/>
        <v>-21690.920160000001</v>
      </c>
      <c r="H55" s="30">
        <f t="shared" si="21"/>
        <v>-22558.556966400003</v>
      </c>
      <c r="I55" s="30">
        <f t="shared" si="21"/>
        <v>-23009.728105728002</v>
      </c>
      <c r="J55" s="30">
        <f t="shared" si="21"/>
        <v>-23930.117229957119</v>
      </c>
      <c r="K55" s="30">
        <f t="shared" si="21"/>
        <v>-24387.321919155402</v>
      </c>
      <c r="L55" s="30">
        <f t="shared" si="21"/>
        <v>-25378.30767268785</v>
      </c>
      <c r="M55" s="30">
        <f t="shared" si="21"/>
        <v>-25953.43997959535</v>
      </c>
    </row>
    <row r="56" spans="1:13" ht="15.75" outlineLevel="1" thickBot="1" x14ac:dyDescent="0.3">
      <c r="A56" s="25" t="s">
        <v>2</v>
      </c>
      <c r="B56" s="53">
        <v>295000</v>
      </c>
      <c r="C56" s="30">
        <v>318600</v>
      </c>
      <c r="D56" s="30">
        <v>344088</v>
      </c>
      <c r="E56" s="30">
        <f t="shared" ref="E56:M56" si="22">IF(ISBLANK($B$47),D56*(1+$B$48),D56+$B$47)</f>
        <v>344088</v>
      </c>
      <c r="F56" s="30">
        <f t="shared" si="22"/>
        <v>344088</v>
      </c>
      <c r="G56" s="30">
        <f>IF(ISBLANK($B$47),F56*(1+$B$48),F56+$B$47)</f>
        <v>344088</v>
      </c>
      <c r="H56" s="30">
        <f t="shared" si="22"/>
        <v>344088</v>
      </c>
      <c r="I56" s="30">
        <f t="shared" si="22"/>
        <v>344088</v>
      </c>
      <c r="J56" s="30">
        <f t="shared" si="22"/>
        <v>344088</v>
      </c>
      <c r="K56" s="30">
        <f t="shared" si="22"/>
        <v>344088</v>
      </c>
      <c r="L56" s="30">
        <f t="shared" si="22"/>
        <v>344088</v>
      </c>
      <c r="M56" s="30">
        <f t="shared" si="22"/>
        <v>344088</v>
      </c>
    </row>
    <row r="57" spans="1:13" ht="15.75" outlineLevel="1" thickBot="1" x14ac:dyDescent="0.3">
      <c r="A57" s="25" t="str">
        <f>"Cash collected - actual or collection rate: "&amp;TEXT($B$4,"00%")</f>
        <v>Cash collected - actual or collection rate: 90%</v>
      </c>
      <c r="B57" s="30">
        <v>267500</v>
      </c>
      <c r="C57" s="30">
        <v>289740</v>
      </c>
      <c r="D57" s="30">
        <v>319679.2</v>
      </c>
      <c r="E57" s="30">
        <f t="shared" ref="E57:M57" si="23">E56*$B$4</f>
        <v>309679.2</v>
      </c>
      <c r="F57" s="30">
        <f t="shared" si="23"/>
        <v>309679.2</v>
      </c>
      <c r="G57" s="30">
        <f t="shared" si="23"/>
        <v>309679.2</v>
      </c>
      <c r="H57" s="30">
        <f t="shared" si="23"/>
        <v>309679.2</v>
      </c>
      <c r="I57" s="30">
        <f t="shared" si="23"/>
        <v>309679.2</v>
      </c>
      <c r="J57" s="30">
        <f t="shared" si="23"/>
        <v>309679.2</v>
      </c>
      <c r="K57" s="30">
        <f t="shared" si="23"/>
        <v>309679.2</v>
      </c>
      <c r="L57" s="30">
        <f t="shared" si="23"/>
        <v>309679.2</v>
      </c>
      <c r="M57" s="30">
        <f t="shared" si="23"/>
        <v>309679.2</v>
      </c>
    </row>
    <row r="58" spans="1:13" ht="15.75" outlineLevel="1" thickBot="1" x14ac:dyDescent="0.3">
      <c r="A58" s="25" t="s">
        <v>5</v>
      </c>
      <c r="B58" s="53"/>
      <c r="C58" s="53"/>
      <c r="D58" s="53"/>
      <c r="E58" s="53">
        <f t="shared" ref="E58:M58" si="24">E20</f>
        <v>0</v>
      </c>
      <c r="F58" s="53">
        <f t="shared" si="24"/>
        <v>0</v>
      </c>
      <c r="G58" s="53">
        <f t="shared" si="24"/>
        <v>0</v>
      </c>
      <c r="H58" s="53">
        <f t="shared" si="24"/>
        <v>0</v>
      </c>
      <c r="I58" s="53">
        <f t="shared" si="24"/>
        <v>0</v>
      </c>
      <c r="J58" s="53">
        <f t="shared" si="24"/>
        <v>0</v>
      </c>
      <c r="K58" s="53">
        <f t="shared" si="24"/>
        <v>0</v>
      </c>
      <c r="L58" s="53">
        <f t="shared" si="24"/>
        <v>0</v>
      </c>
      <c r="M58" s="53">
        <f t="shared" si="24"/>
        <v>0</v>
      </c>
    </row>
    <row r="59" spans="1:13" outlineLevel="1" x14ac:dyDescent="0.25">
      <c r="A59" s="27" t="str">
        <f>"Cash in Accounts - End of Month - "&amp;B46&amp;" Scenario"</f>
        <v>Cash in Accounts - End of Month - Plan ZZZ Scenario</v>
      </c>
      <c r="B59" s="30">
        <v>917500</v>
      </c>
      <c r="C59" s="30">
        <v>843240</v>
      </c>
      <c r="D59" s="30">
        <v>791639.2</v>
      </c>
      <c r="E59" s="30">
        <f t="shared" ref="E59:M59" si="25">E53+E54+E55+E57+E58</f>
        <v>684185.32000000007</v>
      </c>
      <c r="F59" s="30">
        <f t="shared" si="25"/>
        <v>555874.78600000008</v>
      </c>
      <c r="G59" s="30">
        <f t="shared" si="25"/>
        <v>410044.66264000011</v>
      </c>
      <c r="H59" s="30">
        <f t="shared" si="25"/>
        <v>245994.1663456001</v>
      </c>
      <c r="I59" s="30">
        <f t="shared" si="25"/>
        <v>72469.076125312131</v>
      </c>
      <c r="J59" s="30">
        <f t="shared" si="25"/>
        <v>-120384.18570378737</v>
      </c>
      <c r="K59" s="30">
        <f t="shared" si="25"/>
        <v>-322838.74600605079</v>
      </c>
      <c r="L59" s="30">
        <f t="shared" si="25"/>
        <v>-546104.00713249552</v>
      </c>
      <c r="M59" s="30">
        <f t="shared" si="25"/>
        <v>-781447.046703998</v>
      </c>
    </row>
    <row r="60" spans="1:13" outlineLevel="1" x14ac:dyDescent="0.25">
      <c r="A60" s="28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outlineLevel="1" x14ac:dyDescent="0.25">
      <c r="A61" s="25" t="s">
        <v>21</v>
      </c>
      <c r="B61" s="32">
        <v>-82500</v>
      </c>
      <c r="C61" s="32">
        <v>-74260</v>
      </c>
      <c r="D61" s="32">
        <v>-51600.800000000047</v>
      </c>
      <c r="E61" s="32">
        <f t="shared" ref="E61:M61" si="26">E59-E53</f>
        <v>-107453.87999999989</v>
      </c>
      <c r="F61" s="32">
        <f t="shared" si="26"/>
        <v>-128310.53399999999</v>
      </c>
      <c r="G61" s="32">
        <f t="shared" si="26"/>
        <v>-145830.12335999997</v>
      </c>
      <c r="H61" s="32">
        <f t="shared" si="26"/>
        <v>-164050.49629440001</v>
      </c>
      <c r="I61" s="32">
        <f t="shared" si="26"/>
        <v>-173525.09022028797</v>
      </c>
      <c r="J61" s="32">
        <f t="shared" si="26"/>
        <v>-192853.2618290995</v>
      </c>
      <c r="K61" s="32">
        <f t="shared" si="26"/>
        <v>-202454.56030226342</v>
      </c>
      <c r="L61" s="32">
        <f t="shared" si="26"/>
        <v>-223265.26112644473</v>
      </c>
      <c r="M61" s="32">
        <f t="shared" si="26"/>
        <v>-235343.03957150248</v>
      </c>
    </row>
    <row r="62" spans="1:13" ht="15.75" outlineLevel="1" thickBot="1" x14ac:dyDescent="0.3">
      <c r="A62" s="29" t="s">
        <v>6</v>
      </c>
      <c r="B62" s="35"/>
      <c r="C62" s="35">
        <v>23600</v>
      </c>
      <c r="D62" s="35">
        <v>25488</v>
      </c>
      <c r="E62" s="35">
        <f t="shared" ref="E62:M62" si="27">E56-D56</f>
        <v>0</v>
      </c>
      <c r="F62" s="35">
        <f t="shared" si="27"/>
        <v>0</v>
      </c>
      <c r="G62" s="35">
        <f>G56-F56</f>
        <v>0</v>
      </c>
      <c r="H62" s="35">
        <f t="shared" si="27"/>
        <v>0</v>
      </c>
      <c r="I62" s="35">
        <f t="shared" si="27"/>
        <v>0</v>
      </c>
      <c r="J62" s="35">
        <f t="shared" si="27"/>
        <v>0</v>
      </c>
      <c r="K62" s="35">
        <f t="shared" si="27"/>
        <v>0</v>
      </c>
      <c r="L62" s="35">
        <f t="shared" si="27"/>
        <v>0</v>
      </c>
      <c r="M62" s="35">
        <f t="shared" si="27"/>
        <v>0</v>
      </c>
    </row>
  </sheetData>
  <mergeCells count="4">
    <mergeCell ref="E1:G1"/>
    <mergeCell ref="E2:G2"/>
    <mergeCell ref="E3:G3"/>
    <mergeCell ref="E4:G4"/>
  </mergeCells>
  <conditionalFormatting sqref="B39:M39">
    <cfRule type="cellIs" dxfId="27" priority="9" operator="greaterThan">
      <formula>0</formula>
    </cfRule>
    <cfRule type="cellIs" dxfId="26" priority="10" operator="lessThan">
      <formula>0</formula>
    </cfRule>
  </conditionalFormatting>
  <conditionalFormatting sqref="B58:M58">
    <cfRule type="cellIs" dxfId="25" priority="7" operator="greaterThan">
      <formula>0</formula>
    </cfRule>
    <cfRule type="cellIs" dxfId="24" priority="8" operator="lessThan">
      <formula>0</formula>
    </cfRule>
  </conditionalFormatting>
  <conditionalFormatting sqref="B14:M14">
    <cfRule type="expression" dxfId="23" priority="23" stopIfTrue="1">
      <formula>NOT(_xlfn.ISFORMULA(B21))</formula>
    </cfRule>
    <cfRule type="expression" dxfId="22" priority="24" stopIfTrue="1">
      <formula>IF(B21&lt;0,TRUE,FALSE)</formula>
    </cfRule>
    <cfRule type="expression" dxfId="21" priority="25" stopIfTrue="1">
      <formula>IF(-(B16+B17)&gt;B15,TRUE,FALSE)</formula>
    </cfRule>
  </conditionalFormatting>
  <conditionalFormatting sqref="B33:M33">
    <cfRule type="expression" dxfId="20" priority="4" stopIfTrue="1">
      <formula>NOT(_xlfn.ISFORMULA(B40))</formula>
    </cfRule>
    <cfRule type="expression" dxfId="19" priority="5" stopIfTrue="1">
      <formula>IF(B40&lt;0,TRUE,FALSE)</formula>
    </cfRule>
    <cfRule type="expression" dxfId="18" priority="6" stopIfTrue="1">
      <formula>IF(-(B35+B36)&gt;B34,TRUE,FALSE)</formula>
    </cfRule>
  </conditionalFormatting>
  <conditionalFormatting sqref="B52:M52">
    <cfRule type="expression" dxfId="17" priority="1" stopIfTrue="1">
      <formula>NOT(_xlfn.ISFORMULA(B59))</formula>
    </cfRule>
    <cfRule type="expression" dxfId="16" priority="2" stopIfTrue="1">
      <formula>IF(B59&lt;0,TRUE,FALSE)</formula>
    </cfRule>
    <cfRule type="expression" dxfId="15" priority="3" stopIfTrue="1">
      <formula>IF(-(B54+B55)&gt;B53,TRUE,FALSE)</formula>
    </cfRule>
  </conditionalFormatting>
  <dataValidations count="1">
    <dataValidation type="date" allowBlank="1" showInputMessage="1" showErrorMessage="1" sqref="B2">
      <formula1>42370</formula1>
      <formula2>117974</formula2>
    </dataValidation>
  </dataValidations>
  <pageMargins left="0.25" right="0.25" top="0.75" bottom="0.75" header="0.3" footer="0.3"/>
  <pageSetup paperSize="8" orientation="landscape" horizontalDpi="4294967293" verticalDpi="0" r:id="rId1"/>
  <rowBreaks count="1" manualBreakCount="1">
    <brk id="4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Q62"/>
  <sheetViews>
    <sheetView topLeftCell="A31" workbookViewId="0">
      <selection activeCell="I48" sqref="I48"/>
    </sheetView>
  </sheetViews>
  <sheetFormatPr defaultRowHeight="15" outlineLevelRow="1" x14ac:dyDescent="0.25"/>
  <cols>
    <col min="1" max="1" width="47.42578125" customWidth="1"/>
    <col min="2" max="6" width="13.42578125" customWidth="1"/>
    <col min="7" max="13" width="15" customWidth="1"/>
  </cols>
  <sheetData>
    <row r="1" spans="1:17" ht="15.75" thickBot="1" x14ac:dyDescent="0.3">
      <c r="A1" s="2" t="s">
        <v>7</v>
      </c>
      <c r="E1" s="48" t="s">
        <v>22</v>
      </c>
      <c r="F1" s="48"/>
      <c r="G1" s="48"/>
    </row>
    <row r="2" spans="1:17" ht="15.75" thickBot="1" x14ac:dyDescent="0.3">
      <c r="A2" s="3" t="s">
        <v>4</v>
      </c>
      <c r="B2" s="38">
        <v>42736</v>
      </c>
      <c r="E2" s="49" t="s">
        <v>16</v>
      </c>
      <c r="F2" s="49"/>
      <c r="G2" s="49"/>
    </row>
    <row r="3" spans="1:17" ht="15.75" thickBot="1" x14ac:dyDescent="0.3">
      <c r="A3" t="s">
        <v>12</v>
      </c>
      <c r="B3" s="39">
        <v>0.05</v>
      </c>
      <c r="E3" s="50" t="s">
        <v>18</v>
      </c>
      <c r="F3" s="50"/>
      <c r="G3" s="50"/>
    </row>
    <row r="4" spans="1:17" ht="15.75" thickBot="1" x14ac:dyDescent="0.3">
      <c r="A4" t="s">
        <v>3</v>
      </c>
      <c r="B4" s="39">
        <v>0.9</v>
      </c>
      <c r="E4" s="51" t="s">
        <v>17</v>
      </c>
      <c r="F4" s="51"/>
      <c r="G4" s="51"/>
    </row>
    <row r="6" spans="1:17" ht="15.75" thickBot="1" x14ac:dyDescent="0.3"/>
    <row r="7" spans="1:17" ht="15.75" thickBot="1" x14ac:dyDescent="0.3">
      <c r="A7" s="12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7" ht="15.75" thickBot="1" x14ac:dyDescent="0.3">
      <c r="A8" s="13" t="s">
        <v>9</v>
      </c>
      <c r="B8" s="40" t="s">
        <v>13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7" ht="15.75" outlineLevel="1" thickBot="1" x14ac:dyDescent="0.3">
      <c r="A9" s="13" t="s">
        <v>10</v>
      </c>
      <c r="B9" s="40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7" ht="15.75" outlineLevel="1" thickBot="1" x14ac:dyDescent="0.3">
      <c r="A10" s="14" t="s">
        <v>11</v>
      </c>
      <c r="B10" s="4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7" outlineLevel="1" x14ac:dyDescent="0.25">
      <c r="A11" s="1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7" outlineLevel="1" x14ac:dyDescent="0.25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7" outlineLevel="1" x14ac:dyDescent="0.25">
      <c r="A13" s="1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7" ht="15.75" outlineLevel="1" thickBot="1" x14ac:dyDescent="0.3">
      <c r="A14" s="13"/>
      <c r="B14" s="6">
        <f>EOMONTH($B$2,0)</f>
        <v>42766</v>
      </c>
      <c r="C14" s="6">
        <f>EOMONTH(B14,1)</f>
        <v>42794</v>
      </c>
      <c r="D14" s="6">
        <f t="shared" ref="D14:M14" si="0">EOMONTH(C14,1)</f>
        <v>42825</v>
      </c>
      <c r="E14" s="6">
        <f t="shared" si="0"/>
        <v>42855</v>
      </c>
      <c r="F14" s="6">
        <f t="shared" si="0"/>
        <v>42886</v>
      </c>
      <c r="G14" s="6">
        <f t="shared" si="0"/>
        <v>42916</v>
      </c>
      <c r="H14" s="6">
        <f t="shared" si="0"/>
        <v>42947</v>
      </c>
      <c r="I14" s="6">
        <f t="shared" si="0"/>
        <v>42978</v>
      </c>
      <c r="J14" s="6">
        <f t="shared" si="0"/>
        <v>43008</v>
      </c>
      <c r="K14" s="6">
        <f t="shared" si="0"/>
        <v>43039</v>
      </c>
      <c r="L14" s="6">
        <f t="shared" si="0"/>
        <v>43069</v>
      </c>
      <c r="M14" s="6">
        <f t="shared" si="0"/>
        <v>43100</v>
      </c>
      <c r="N14" s="1"/>
      <c r="O14" s="1"/>
      <c r="P14" s="1"/>
      <c r="Q14" s="1"/>
    </row>
    <row r="15" spans="1:17" ht="15.75" outlineLevel="1" thickBot="1" x14ac:dyDescent="0.3">
      <c r="A15" s="15" t="s">
        <v>0</v>
      </c>
      <c r="B15" s="37"/>
      <c r="C15" s="30">
        <f>B21</f>
        <v>0</v>
      </c>
      <c r="D15" s="30">
        <f t="shared" ref="D15:M15" si="1">C21</f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7" ht="15.75" outlineLevel="1" thickBot="1" x14ac:dyDescent="0.3">
      <c r="A16" s="13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8"/>
    </row>
    <row r="17" spans="1:13" ht="15.75" outlineLevel="1" thickBot="1" x14ac:dyDescent="0.3">
      <c r="A17" s="13" t="str">
        <f>"Expenses - markup "&amp;TEXT($B$3,"00%")&amp;" only"</f>
        <v>Expenses - markup 05% only</v>
      </c>
      <c r="B17" s="30">
        <f>B16*$B$3</f>
        <v>0</v>
      </c>
      <c r="C17" s="30">
        <f>C16*$B$3</f>
        <v>0</v>
      </c>
      <c r="D17" s="30">
        <f t="shared" ref="D17:M17" si="2">D16*$B$3</f>
        <v>0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</row>
    <row r="18" spans="1:13" ht="15.75" outlineLevel="1" thickBot="1" x14ac:dyDescent="0.3">
      <c r="A18" s="13" t="s">
        <v>2</v>
      </c>
      <c r="B18" s="36"/>
      <c r="C18" s="30">
        <f>IF(ISBLANK($B$9),B18*(1+$B$10),B18+$B$9)</f>
        <v>0</v>
      </c>
      <c r="D18" s="30">
        <f t="shared" ref="D18:M18" si="3">IF(ISBLANK($B$9),C18*(1+$B$10),C18+$B$9)</f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</row>
    <row r="19" spans="1:13" ht="15.75" outlineLevel="1" thickBot="1" x14ac:dyDescent="0.3">
      <c r="A19" s="13" t="str">
        <f>"Cash collected - actual or collection rate: "&amp;TEXT($B$4,"00%")</f>
        <v>Cash collected - actual or collection rate: 90%</v>
      </c>
      <c r="B19" s="30">
        <f>B18*$B$4</f>
        <v>0</v>
      </c>
      <c r="C19" s="30">
        <f>C18*$B$4</f>
        <v>0</v>
      </c>
      <c r="D19" s="30">
        <f t="shared" ref="D19:M19" si="4">D18*$B$4</f>
        <v>0</v>
      </c>
      <c r="E19" s="30">
        <f t="shared" si="4"/>
        <v>0</v>
      </c>
      <c r="F19" s="30">
        <f t="shared" si="4"/>
        <v>0</v>
      </c>
      <c r="G19" s="30">
        <f t="shared" si="4"/>
        <v>0</v>
      </c>
      <c r="H19" s="30">
        <f t="shared" si="4"/>
        <v>0</v>
      </c>
      <c r="I19" s="30">
        <f t="shared" si="4"/>
        <v>0</v>
      </c>
      <c r="J19" s="30">
        <f t="shared" si="4"/>
        <v>0</v>
      </c>
      <c r="K19" s="30">
        <f t="shared" si="4"/>
        <v>0</v>
      </c>
      <c r="L19" s="30">
        <f t="shared" si="4"/>
        <v>0</v>
      </c>
      <c r="M19" s="30">
        <f t="shared" si="4"/>
        <v>0</v>
      </c>
    </row>
    <row r="20" spans="1:13" ht="15.75" outlineLevel="1" thickBot="1" x14ac:dyDescent="0.3">
      <c r="A20" s="13" t="s">
        <v>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outlineLevel="1" x14ac:dyDescent="0.25">
      <c r="A21" s="15" t="str">
        <f>"Cash in Accounts - End of Month - "&amp;B8&amp;" Scenario"</f>
        <v>Cash in Accounts - End of Month - Target Scenario</v>
      </c>
      <c r="B21" s="30">
        <f>B15+B16+B17+B19+B20</f>
        <v>0</v>
      </c>
      <c r="C21" s="30">
        <f>C15+C16+C17+C19+C20</f>
        <v>0</v>
      </c>
      <c r="D21" s="30">
        <f t="shared" ref="D21:M21" si="5">D15+D16+D17+D19+D20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</row>
    <row r="22" spans="1:13" s="4" customFormat="1" ht="8.1" customHeight="1" outlineLevel="1" x14ac:dyDescent="0.15">
      <c r="A22" s="16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outlineLevel="1" x14ac:dyDescent="0.25">
      <c r="A23" s="13" t="s">
        <v>21</v>
      </c>
      <c r="B23" s="32">
        <f>B21-B15</f>
        <v>0</v>
      </c>
      <c r="C23" s="32">
        <f>C21-C15</f>
        <v>0</v>
      </c>
      <c r="D23" s="32">
        <f t="shared" ref="D23:M23" si="6">D21-D15</f>
        <v>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</row>
    <row r="24" spans="1:13" ht="15.75" outlineLevel="1" thickBot="1" x14ac:dyDescent="0.3">
      <c r="A24" s="17" t="s">
        <v>6</v>
      </c>
      <c r="B24" s="33"/>
      <c r="C24" s="33">
        <f>C18-B18</f>
        <v>0</v>
      </c>
      <c r="D24" s="33">
        <f t="shared" ref="D24:M24" si="7">D18-C18</f>
        <v>0</v>
      </c>
      <c r="E24" s="33">
        <f t="shared" si="7"/>
        <v>0</v>
      </c>
      <c r="F24" s="33">
        <f t="shared" si="7"/>
        <v>0</v>
      </c>
      <c r="G24" s="33">
        <f t="shared" si="7"/>
        <v>0</v>
      </c>
      <c r="H24" s="33">
        <f t="shared" si="7"/>
        <v>0</v>
      </c>
      <c r="I24" s="33">
        <f t="shared" si="7"/>
        <v>0</v>
      </c>
      <c r="J24" s="33">
        <f t="shared" si="7"/>
        <v>0</v>
      </c>
      <c r="K24" s="33">
        <f t="shared" si="7"/>
        <v>0</v>
      </c>
      <c r="L24" s="33">
        <f t="shared" si="7"/>
        <v>0</v>
      </c>
      <c r="M24" s="33">
        <f t="shared" si="7"/>
        <v>0</v>
      </c>
    </row>
    <row r="25" spans="1:13" ht="15.75" thickBot="1" x14ac:dyDescent="0.3">
      <c r="A25" s="5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.75" thickBot="1" x14ac:dyDescent="0.3">
      <c r="A26" s="18" t="s">
        <v>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.75" thickBot="1" x14ac:dyDescent="0.3">
      <c r="A27" s="19" t="s">
        <v>9</v>
      </c>
      <c r="B27" s="42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 outlineLevel="1" thickBot="1" x14ac:dyDescent="0.3">
      <c r="A28" s="19" t="s">
        <v>10</v>
      </c>
      <c r="B28" s="4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 outlineLevel="1" thickBot="1" x14ac:dyDescent="0.3">
      <c r="A29" s="20" t="s">
        <v>11</v>
      </c>
      <c r="B29" s="4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outlineLevel="1" x14ac:dyDescent="0.25">
      <c r="A30" s="1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outlineLevel="1" x14ac:dyDescent="0.25">
      <c r="A31" s="1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outlineLevel="1" x14ac:dyDescent="0.25">
      <c r="A32" s="1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 outlineLevel="1" thickBot="1" x14ac:dyDescent="0.3">
      <c r="A33" s="19"/>
      <c r="B33" s="6">
        <f>B14</f>
        <v>42766</v>
      </c>
      <c r="C33" s="6">
        <f t="shared" ref="C33:M33" si="8">C14</f>
        <v>42794</v>
      </c>
      <c r="D33" s="6">
        <f t="shared" si="8"/>
        <v>42825</v>
      </c>
      <c r="E33" s="6">
        <f t="shared" si="8"/>
        <v>42855</v>
      </c>
      <c r="F33" s="6">
        <f t="shared" si="8"/>
        <v>42886</v>
      </c>
      <c r="G33" s="6">
        <f t="shared" si="8"/>
        <v>42916</v>
      </c>
      <c r="H33" s="6">
        <f t="shared" si="8"/>
        <v>42947</v>
      </c>
      <c r="I33" s="6">
        <f t="shared" si="8"/>
        <v>42978</v>
      </c>
      <c r="J33" s="6">
        <f t="shared" si="8"/>
        <v>43008</v>
      </c>
      <c r="K33" s="6">
        <f t="shared" si="8"/>
        <v>43039</v>
      </c>
      <c r="L33" s="6">
        <f t="shared" si="8"/>
        <v>43069</v>
      </c>
      <c r="M33" s="6">
        <f t="shared" si="8"/>
        <v>43100</v>
      </c>
    </row>
    <row r="34" spans="1:13" ht="15.75" outlineLevel="1" thickBot="1" x14ac:dyDescent="0.3">
      <c r="A34" s="21" t="s">
        <v>0</v>
      </c>
      <c r="B34" s="52"/>
      <c r="C34" s="30">
        <f>B40</f>
        <v>0</v>
      </c>
      <c r="D34" s="30">
        <f t="shared" ref="D34:M34" si="9">C40</f>
        <v>0</v>
      </c>
      <c r="E34" s="30">
        <f t="shared" si="9"/>
        <v>0</v>
      </c>
      <c r="F34" s="30">
        <f t="shared" si="9"/>
        <v>0</v>
      </c>
      <c r="G34" s="30">
        <f t="shared" si="9"/>
        <v>0</v>
      </c>
      <c r="H34" s="30">
        <f t="shared" si="9"/>
        <v>0</v>
      </c>
      <c r="I34" s="30">
        <f t="shared" si="9"/>
        <v>0</v>
      </c>
      <c r="J34" s="30">
        <f t="shared" si="9"/>
        <v>0</v>
      </c>
      <c r="K34" s="30">
        <f t="shared" si="9"/>
        <v>0</v>
      </c>
      <c r="L34" s="30">
        <f t="shared" si="9"/>
        <v>0</v>
      </c>
      <c r="M34" s="30">
        <f t="shared" si="9"/>
        <v>0</v>
      </c>
    </row>
    <row r="35" spans="1:13" ht="15.75" outlineLevel="1" thickBot="1" x14ac:dyDescent="0.3">
      <c r="A35" s="19" t="s">
        <v>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15.75" outlineLevel="1" thickBot="1" x14ac:dyDescent="0.3">
      <c r="A36" s="19" t="str">
        <f>"Expenses - markup "&amp;TEXT($B$3,"00%")&amp;" only"</f>
        <v>Expenses - markup 05% only</v>
      </c>
      <c r="B36" s="30">
        <f>B35*$B$3</f>
        <v>0</v>
      </c>
      <c r="C36" s="30">
        <f>C35*$B$3</f>
        <v>0</v>
      </c>
      <c r="D36" s="30">
        <f t="shared" ref="D36:M36" si="10">D35*$B$3</f>
        <v>0</v>
      </c>
      <c r="E36" s="30">
        <f t="shared" si="10"/>
        <v>0</v>
      </c>
      <c r="F36" s="30">
        <f t="shared" si="10"/>
        <v>0</v>
      </c>
      <c r="G36" s="30">
        <f t="shared" si="10"/>
        <v>0</v>
      </c>
      <c r="H36" s="30">
        <f t="shared" si="10"/>
        <v>0</v>
      </c>
      <c r="I36" s="30">
        <f t="shared" si="10"/>
        <v>0</v>
      </c>
      <c r="J36" s="30">
        <f t="shared" si="10"/>
        <v>0</v>
      </c>
      <c r="K36" s="30">
        <f t="shared" si="10"/>
        <v>0</v>
      </c>
      <c r="L36" s="30">
        <f t="shared" si="10"/>
        <v>0</v>
      </c>
      <c r="M36" s="30">
        <f t="shared" si="10"/>
        <v>0</v>
      </c>
    </row>
    <row r="37" spans="1:13" ht="15.75" outlineLevel="1" thickBot="1" x14ac:dyDescent="0.3">
      <c r="A37" s="19" t="s">
        <v>2</v>
      </c>
      <c r="B37" s="52"/>
      <c r="C37" s="30">
        <f>IF(ISBLANK($B$28),B37*(1+$B$29),B37+$B$28)</f>
        <v>0</v>
      </c>
      <c r="D37" s="30">
        <f t="shared" ref="D37:M37" si="11">IF(ISBLANK($B$28),C37*(1+$B$29),C37+$B$28)</f>
        <v>0</v>
      </c>
      <c r="E37" s="30">
        <f t="shared" si="11"/>
        <v>0</v>
      </c>
      <c r="F37" s="30">
        <f t="shared" si="11"/>
        <v>0</v>
      </c>
      <c r="G37" s="30">
        <f t="shared" si="11"/>
        <v>0</v>
      </c>
      <c r="H37" s="30">
        <f t="shared" si="11"/>
        <v>0</v>
      </c>
      <c r="I37" s="30">
        <f t="shared" si="11"/>
        <v>0</v>
      </c>
      <c r="J37" s="30">
        <f t="shared" si="11"/>
        <v>0</v>
      </c>
      <c r="K37" s="30">
        <f t="shared" si="11"/>
        <v>0</v>
      </c>
      <c r="L37" s="30">
        <f t="shared" si="11"/>
        <v>0</v>
      </c>
      <c r="M37" s="30">
        <f t="shared" si="11"/>
        <v>0</v>
      </c>
    </row>
    <row r="38" spans="1:13" ht="15.75" outlineLevel="1" thickBot="1" x14ac:dyDescent="0.3">
      <c r="A38" s="19" t="str">
        <f>"Cash collected - actual or collection rate: "&amp;TEXT($B$4,"00%")</f>
        <v>Cash collected - actual or collection rate: 90%</v>
      </c>
      <c r="B38" s="30">
        <f>B37*$B$4</f>
        <v>0</v>
      </c>
      <c r="C38" s="30">
        <f>C37*$B$4</f>
        <v>0</v>
      </c>
      <c r="D38" s="30">
        <f t="shared" ref="D38:M38" si="12">D37*$B$4</f>
        <v>0</v>
      </c>
      <c r="E38" s="30">
        <f t="shared" si="12"/>
        <v>0</v>
      </c>
      <c r="F38" s="30">
        <f t="shared" si="12"/>
        <v>0</v>
      </c>
      <c r="G38" s="30">
        <f t="shared" si="12"/>
        <v>0</v>
      </c>
      <c r="H38" s="30">
        <f t="shared" si="12"/>
        <v>0</v>
      </c>
      <c r="I38" s="30">
        <f t="shared" si="12"/>
        <v>0</v>
      </c>
      <c r="J38" s="30">
        <f t="shared" si="12"/>
        <v>0</v>
      </c>
      <c r="K38" s="30">
        <f t="shared" si="12"/>
        <v>0</v>
      </c>
      <c r="L38" s="30">
        <f t="shared" si="12"/>
        <v>0</v>
      </c>
      <c r="M38" s="30">
        <f t="shared" si="12"/>
        <v>0</v>
      </c>
    </row>
    <row r="39" spans="1:13" ht="15.75" outlineLevel="1" thickBot="1" x14ac:dyDescent="0.3">
      <c r="A39" s="19" t="s">
        <v>5</v>
      </c>
      <c r="B39" s="52">
        <f>B$20</f>
        <v>0</v>
      </c>
      <c r="C39" s="52">
        <f t="shared" ref="C39:M39" si="13">C$20</f>
        <v>0</v>
      </c>
      <c r="D39" s="52">
        <f t="shared" si="13"/>
        <v>0</v>
      </c>
      <c r="E39" s="52">
        <f t="shared" si="13"/>
        <v>0</v>
      </c>
      <c r="F39" s="52">
        <f t="shared" si="13"/>
        <v>0</v>
      </c>
      <c r="G39" s="52">
        <f t="shared" si="13"/>
        <v>0</v>
      </c>
      <c r="H39" s="52">
        <f t="shared" si="13"/>
        <v>0</v>
      </c>
      <c r="I39" s="52">
        <f t="shared" si="13"/>
        <v>0</v>
      </c>
      <c r="J39" s="52">
        <f t="shared" si="13"/>
        <v>0</v>
      </c>
      <c r="K39" s="52">
        <f t="shared" si="13"/>
        <v>0</v>
      </c>
      <c r="L39" s="52">
        <f t="shared" si="13"/>
        <v>0</v>
      </c>
      <c r="M39" s="52">
        <f t="shared" si="13"/>
        <v>0</v>
      </c>
    </row>
    <row r="40" spans="1:13" outlineLevel="1" x14ac:dyDescent="0.25">
      <c r="A40" s="21" t="str">
        <f>"Cash in Accounts - End of Month - "&amp;B27&amp;" Scenario"</f>
        <v>Cash in Accounts - End of Month - Plan B Scenario</v>
      </c>
      <c r="B40" s="30">
        <f>B34+B35+B36+B38+B39</f>
        <v>0</v>
      </c>
      <c r="C40" s="30">
        <f>C34+C35+C36+C38+C39</f>
        <v>0</v>
      </c>
      <c r="D40" s="30">
        <f t="shared" ref="D40:M40" si="14">D34+D35+D36+D38+D39</f>
        <v>0</v>
      </c>
      <c r="E40" s="30">
        <f t="shared" si="14"/>
        <v>0</v>
      </c>
      <c r="F40" s="30">
        <f t="shared" si="14"/>
        <v>0</v>
      </c>
      <c r="G40" s="30">
        <f t="shared" si="14"/>
        <v>0</v>
      </c>
      <c r="H40" s="30">
        <f t="shared" si="14"/>
        <v>0</v>
      </c>
      <c r="I40" s="30">
        <f t="shared" si="14"/>
        <v>0</v>
      </c>
      <c r="J40" s="30">
        <f t="shared" si="14"/>
        <v>0</v>
      </c>
      <c r="K40" s="30">
        <f t="shared" si="14"/>
        <v>0</v>
      </c>
      <c r="L40" s="30">
        <f t="shared" si="14"/>
        <v>0</v>
      </c>
      <c r="M40" s="30">
        <f t="shared" si="14"/>
        <v>0</v>
      </c>
    </row>
    <row r="41" spans="1:13" s="4" customFormat="1" ht="8.1" customHeight="1" outlineLevel="1" x14ac:dyDescent="0.15">
      <c r="A41" s="2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 outlineLevel="1" x14ac:dyDescent="0.25">
      <c r="A42" s="19" t="s">
        <v>21</v>
      </c>
      <c r="B42" s="32">
        <f>B40-B34</f>
        <v>0</v>
      </c>
      <c r="C42" s="32">
        <f>C40-C34</f>
        <v>0</v>
      </c>
      <c r="D42" s="32">
        <f t="shared" ref="D42:M42" si="15">D40-D34</f>
        <v>0</v>
      </c>
      <c r="E42" s="32">
        <f t="shared" si="15"/>
        <v>0</v>
      </c>
      <c r="F42" s="32">
        <f t="shared" si="15"/>
        <v>0</v>
      </c>
      <c r="G42" s="32">
        <f t="shared" si="15"/>
        <v>0</v>
      </c>
      <c r="H42" s="32">
        <f t="shared" si="15"/>
        <v>0</v>
      </c>
      <c r="I42" s="32">
        <f t="shared" si="15"/>
        <v>0</v>
      </c>
      <c r="J42" s="32">
        <f t="shared" si="15"/>
        <v>0</v>
      </c>
      <c r="K42" s="32">
        <f t="shared" si="15"/>
        <v>0</v>
      </c>
      <c r="L42" s="32">
        <f t="shared" si="15"/>
        <v>0</v>
      </c>
      <c r="M42" s="32">
        <f t="shared" si="15"/>
        <v>0</v>
      </c>
    </row>
    <row r="43" spans="1:13" ht="15.75" outlineLevel="1" thickBot="1" x14ac:dyDescent="0.3">
      <c r="A43" s="23" t="s">
        <v>6</v>
      </c>
      <c r="B43" s="34"/>
      <c r="C43" s="34">
        <f>C37-B37</f>
        <v>0</v>
      </c>
      <c r="D43" s="34">
        <f t="shared" ref="D43:M43" si="16">D37-C37</f>
        <v>0</v>
      </c>
      <c r="E43" s="34">
        <f t="shared" si="16"/>
        <v>0</v>
      </c>
      <c r="F43" s="34">
        <f t="shared" si="16"/>
        <v>0</v>
      </c>
      <c r="G43" s="34">
        <f t="shared" si="16"/>
        <v>0</v>
      </c>
      <c r="H43" s="34">
        <f t="shared" si="16"/>
        <v>0</v>
      </c>
      <c r="I43" s="34">
        <f t="shared" si="16"/>
        <v>0</v>
      </c>
      <c r="J43" s="34">
        <f t="shared" si="16"/>
        <v>0</v>
      </c>
      <c r="K43" s="34">
        <f t="shared" si="16"/>
        <v>0</v>
      </c>
      <c r="L43" s="34">
        <f t="shared" si="16"/>
        <v>0</v>
      </c>
      <c r="M43" s="34">
        <f t="shared" si="16"/>
        <v>0</v>
      </c>
    </row>
    <row r="44" spans="1:13" ht="15.75" thickBot="1" x14ac:dyDescent="0.3"/>
    <row r="45" spans="1:13" ht="15.75" thickBot="1" x14ac:dyDescent="0.3">
      <c r="A45" s="24" t="s">
        <v>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 thickBot="1" x14ac:dyDescent="0.3">
      <c r="A46" s="25" t="s">
        <v>9</v>
      </c>
      <c r="B46" s="45" t="s">
        <v>15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5.75" outlineLevel="1" thickBot="1" x14ac:dyDescent="0.3">
      <c r="A47" s="25" t="s">
        <v>10</v>
      </c>
      <c r="B47" s="4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.75" outlineLevel="1" thickBot="1" x14ac:dyDescent="0.3">
      <c r="A48" s="26" t="s">
        <v>11</v>
      </c>
      <c r="B48" s="4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outlineLevel="1" x14ac:dyDescent="0.25">
      <c r="A49" s="2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outlineLevel="1" x14ac:dyDescent="0.25">
      <c r="A50" s="2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outlineLevel="1" x14ac:dyDescent="0.25">
      <c r="A51" s="2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.75" outlineLevel="1" thickBot="1" x14ac:dyDescent="0.3">
      <c r="A52" s="25"/>
      <c r="B52" s="6">
        <f>B33</f>
        <v>42766</v>
      </c>
      <c r="C52" s="6">
        <f t="shared" ref="C52:M52" si="17">C33</f>
        <v>42794</v>
      </c>
      <c r="D52" s="6">
        <f t="shared" si="17"/>
        <v>42825</v>
      </c>
      <c r="E52" s="6">
        <f t="shared" si="17"/>
        <v>42855</v>
      </c>
      <c r="F52" s="6">
        <f t="shared" si="17"/>
        <v>42886</v>
      </c>
      <c r="G52" s="6">
        <f t="shared" si="17"/>
        <v>42916</v>
      </c>
      <c r="H52" s="6">
        <f t="shared" si="17"/>
        <v>42947</v>
      </c>
      <c r="I52" s="6">
        <f t="shared" si="17"/>
        <v>42978</v>
      </c>
      <c r="J52" s="6">
        <f t="shared" si="17"/>
        <v>43008</v>
      </c>
      <c r="K52" s="6">
        <f t="shared" si="17"/>
        <v>43039</v>
      </c>
      <c r="L52" s="6">
        <f t="shared" si="17"/>
        <v>43069</v>
      </c>
      <c r="M52" s="6">
        <f t="shared" si="17"/>
        <v>43100</v>
      </c>
    </row>
    <row r="53" spans="1:13" ht="15.75" outlineLevel="1" thickBot="1" x14ac:dyDescent="0.3">
      <c r="A53" s="27" t="s">
        <v>0</v>
      </c>
      <c r="B53" s="53"/>
      <c r="C53" s="30">
        <f>B59</f>
        <v>0</v>
      </c>
      <c r="D53" s="30">
        <f t="shared" ref="D53:M53" si="18">C59</f>
        <v>0</v>
      </c>
      <c r="E53" s="30">
        <f t="shared" si="18"/>
        <v>0</v>
      </c>
      <c r="F53" s="30">
        <f t="shared" si="18"/>
        <v>0</v>
      </c>
      <c r="G53" s="30">
        <f t="shared" si="18"/>
        <v>0</v>
      </c>
      <c r="H53" s="30">
        <f t="shared" si="18"/>
        <v>0</v>
      </c>
      <c r="I53" s="30">
        <f t="shared" si="18"/>
        <v>0</v>
      </c>
      <c r="J53" s="30">
        <f t="shared" si="18"/>
        <v>0</v>
      </c>
      <c r="K53" s="30">
        <f t="shared" si="18"/>
        <v>0</v>
      </c>
      <c r="L53" s="30">
        <f t="shared" si="18"/>
        <v>0</v>
      </c>
      <c r="M53" s="30">
        <f t="shared" si="18"/>
        <v>0</v>
      </c>
    </row>
    <row r="54" spans="1:13" ht="15.75" outlineLevel="1" thickBot="1" x14ac:dyDescent="0.3">
      <c r="A54" s="25" t="s">
        <v>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 ht="15.75" outlineLevel="1" thickBot="1" x14ac:dyDescent="0.3">
      <c r="A55" s="25" t="str">
        <f>"Expenses - markup "&amp;TEXT($B$3,"00%")&amp;" only"</f>
        <v>Expenses - markup 05% only</v>
      </c>
      <c r="B55" s="30">
        <f>B54*$B$3</f>
        <v>0</v>
      </c>
      <c r="C55" s="30">
        <f>C54*$B$3</f>
        <v>0</v>
      </c>
      <c r="D55" s="30">
        <f t="shared" ref="D55:M55" si="19">D54*$B$3</f>
        <v>0</v>
      </c>
      <c r="E55" s="30">
        <f t="shared" si="19"/>
        <v>0</v>
      </c>
      <c r="F55" s="30">
        <f t="shared" si="19"/>
        <v>0</v>
      </c>
      <c r="G55" s="30">
        <f t="shared" si="19"/>
        <v>0</v>
      </c>
      <c r="H55" s="30">
        <f t="shared" si="19"/>
        <v>0</v>
      </c>
      <c r="I55" s="30">
        <f t="shared" si="19"/>
        <v>0</v>
      </c>
      <c r="J55" s="30">
        <f t="shared" si="19"/>
        <v>0</v>
      </c>
      <c r="K55" s="30">
        <f t="shared" si="19"/>
        <v>0</v>
      </c>
      <c r="L55" s="30">
        <f t="shared" si="19"/>
        <v>0</v>
      </c>
      <c r="M55" s="30">
        <f t="shared" si="19"/>
        <v>0</v>
      </c>
    </row>
    <row r="56" spans="1:13" ht="15.75" outlineLevel="1" thickBot="1" x14ac:dyDescent="0.3">
      <c r="A56" s="25" t="s">
        <v>2</v>
      </c>
      <c r="B56" s="53"/>
      <c r="C56" s="30">
        <f>IF(ISBLANK($B$47),B56*(1+$B$48),B56+$B$47)</f>
        <v>0</v>
      </c>
      <c r="D56" s="30">
        <f t="shared" ref="D56:M56" si="20">IF(ISBLANK($B$47),C56*(1+$B$48),C56+$B$47)</f>
        <v>0</v>
      </c>
      <c r="E56" s="30">
        <f t="shared" si="20"/>
        <v>0</v>
      </c>
      <c r="F56" s="30">
        <f t="shared" si="20"/>
        <v>0</v>
      </c>
      <c r="G56" s="30">
        <f t="shared" si="20"/>
        <v>0</v>
      </c>
      <c r="H56" s="30">
        <f t="shared" si="20"/>
        <v>0</v>
      </c>
      <c r="I56" s="30">
        <f t="shared" si="20"/>
        <v>0</v>
      </c>
      <c r="J56" s="30">
        <f t="shared" si="20"/>
        <v>0</v>
      </c>
      <c r="K56" s="30">
        <f t="shared" si="20"/>
        <v>0</v>
      </c>
      <c r="L56" s="30">
        <f t="shared" si="20"/>
        <v>0</v>
      </c>
      <c r="M56" s="30">
        <f t="shared" si="20"/>
        <v>0</v>
      </c>
    </row>
    <row r="57" spans="1:13" ht="15.75" outlineLevel="1" thickBot="1" x14ac:dyDescent="0.3">
      <c r="A57" s="25" t="str">
        <f>"Cash collected - actual or collection rate: "&amp;TEXT($B$4,"00%")</f>
        <v>Cash collected - actual or collection rate: 90%</v>
      </c>
      <c r="B57" s="30">
        <f>B56*$B$4</f>
        <v>0</v>
      </c>
      <c r="C57" s="30">
        <f>C56*$B$4</f>
        <v>0</v>
      </c>
      <c r="D57" s="30">
        <f t="shared" ref="D57:M57" si="21">D56*$B$4</f>
        <v>0</v>
      </c>
      <c r="E57" s="30">
        <f t="shared" si="21"/>
        <v>0</v>
      </c>
      <c r="F57" s="30">
        <f t="shared" si="21"/>
        <v>0</v>
      </c>
      <c r="G57" s="30">
        <f t="shared" si="21"/>
        <v>0</v>
      </c>
      <c r="H57" s="30">
        <f t="shared" si="21"/>
        <v>0</v>
      </c>
      <c r="I57" s="30">
        <f t="shared" si="21"/>
        <v>0</v>
      </c>
      <c r="J57" s="30">
        <f t="shared" si="21"/>
        <v>0</v>
      </c>
      <c r="K57" s="30">
        <f t="shared" si="21"/>
        <v>0</v>
      </c>
      <c r="L57" s="30">
        <f t="shared" si="21"/>
        <v>0</v>
      </c>
      <c r="M57" s="30">
        <f t="shared" si="21"/>
        <v>0</v>
      </c>
    </row>
    <row r="58" spans="1:13" ht="15.75" outlineLevel="1" thickBot="1" x14ac:dyDescent="0.3">
      <c r="A58" s="25" t="s">
        <v>5</v>
      </c>
      <c r="B58" s="53">
        <f>B$20</f>
        <v>0</v>
      </c>
      <c r="C58" s="53">
        <f t="shared" ref="C58:M58" si="22">C$20</f>
        <v>0</v>
      </c>
      <c r="D58" s="53">
        <f t="shared" si="22"/>
        <v>0</v>
      </c>
      <c r="E58" s="53">
        <f t="shared" si="22"/>
        <v>0</v>
      </c>
      <c r="F58" s="53">
        <f t="shared" si="22"/>
        <v>0</v>
      </c>
      <c r="G58" s="53">
        <f t="shared" si="22"/>
        <v>0</v>
      </c>
      <c r="H58" s="53">
        <f t="shared" si="22"/>
        <v>0</v>
      </c>
      <c r="I58" s="53">
        <f t="shared" si="22"/>
        <v>0</v>
      </c>
      <c r="J58" s="53">
        <f t="shared" si="22"/>
        <v>0</v>
      </c>
      <c r="K58" s="53">
        <f t="shared" si="22"/>
        <v>0</v>
      </c>
      <c r="L58" s="53">
        <f t="shared" si="22"/>
        <v>0</v>
      </c>
      <c r="M58" s="53">
        <f t="shared" si="22"/>
        <v>0</v>
      </c>
    </row>
    <row r="59" spans="1:13" outlineLevel="1" x14ac:dyDescent="0.25">
      <c r="A59" s="27" t="str">
        <f>"Cash in Accounts - End of Month - "&amp;B46&amp;" Scenario"</f>
        <v>Cash in Accounts - End of Month - Plan ZZZ Scenario</v>
      </c>
      <c r="B59" s="30">
        <f>B53+B54+B55+B57+B58</f>
        <v>0</v>
      </c>
      <c r="C59" s="30">
        <f>C53+C54+C55+C57+C58</f>
        <v>0</v>
      </c>
      <c r="D59" s="30">
        <f t="shared" ref="D59:M59" si="23">D53+D54+D55+D57+D58</f>
        <v>0</v>
      </c>
      <c r="E59" s="30">
        <f t="shared" si="23"/>
        <v>0</v>
      </c>
      <c r="F59" s="30">
        <f t="shared" si="23"/>
        <v>0</v>
      </c>
      <c r="G59" s="30">
        <f t="shared" si="23"/>
        <v>0</v>
      </c>
      <c r="H59" s="30">
        <f t="shared" si="23"/>
        <v>0</v>
      </c>
      <c r="I59" s="30">
        <f t="shared" si="23"/>
        <v>0</v>
      </c>
      <c r="J59" s="30">
        <f t="shared" si="23"/>
        <v>0</v>
      </c>
      <c r="K59" s="30">
        <f t="shared" si="23"/>
        <v>0</v>
      </c>
      <c r="L59" s="30">
        <f t="shared" si="23"/>
        <v>0</v>
      </c>
      <c r="M59" s="30">
        <f t="shared" si="23"/>
        <v>0</v>
      </c>
    </row>
    <row r="60" spans="1:13" outlineLevel="1" x14ac:dyDescent="0.25">
      <c r="A60" s="28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outlineLevel="1" x14ac:dyDescent="0.25">
      <c r="A61" s="25" t="s">
        <v>21</v>
      </c>
      <c r="B61" s="32">
        <f>B59-B53</f>
        <v>0</v>
      </c>
      <c r="C61" s="32">
        <f>C59-C53</f>
        <v>0</v>
      </c>
      <c r="D61" s="32">
        <f t="shared" ref="D61:M61" si="24">D59-D53</f>
        <v>0</v>
      </c>
      <c r="E61" s="32">
        <f t="shared" si="24"/>
        <v>0</v>
      </c>
      <c r="F61" s="32">
        <f t="shared" si="24"/>
        <v>0</v>
      </c>
      <c r="G61" s="32">
        <f t="shared" si="24"/>
        <v>0</v>
      </c>
      <c r="H61" s="32">
        <f t="shared" si="24"/>
        <v>0</v>
      </c>
      <c r="I61" s="32">
        <f t="shared" si="24"/>
        <v>0</v>
      </c>
      <c r="J61" s="32">
        <f t="shared" si="24"/>
        <v>0</v>
      </c>
      <c r="K61" s="32">
        <f t="shared" si="24"/>
        <v>0</v>
      </c>
      <c r="L61" s="32">
        <f t="shared" si="24"/>
        <v>0</v>
      </c>
      <c r="M61" s="32">
        <f t="shared" si="24"/>
        <v>0</v>
      </c>
    </row>
    <row r="62" spans="1:13" ht="15.75" outlineLevel="1" thickBot="1" x14ac:dyDescent="0.3">
      <c r="A62" s="29" t="s">
        <v>6</v>
      </c>
      <c r="B62" s="35"/>
      <c r="C62" s="35">
        <f>C56-B56</f>
        <v>0</v>
      </c>
      <c r="D62" s="35">
        <f t="shared" ref="D62:M62" si="25">D56-C56</f>
        <v>0</v>
      </c>
      <c r="E62" s="35">
        <f t="shared" si="25"/>
        <v>0</v>
      </c>
      <c r="F62" s="35">
        <f t="shared" si="25"/>
        <v>0</v>
      </c>
      <c r="G62" s="35">
        <f t="shared" si="25"/>
        <v>0</v>
      </c>
      <c r="H62" s="35">
        <f t="shared" si="25"/>
        <v>0</v>
      </c>
      <c r="I62" s="35">
        <f t="shared" si="25"/>
        <v>0</v>
      </c>
      <c r="J62" s="35">
        <f t="shared" si="25"/>
        <v>0</v>
      </c>
      <c r="K62" s="35">
        <f t="shared" si="25"/>
        <v>0</v>
      </c>
      <c r="L62" s="35">
        <f t="shared" si="25"/>
        <v>0</v>
      </c>
      <c r="M62" s="35">
        <f t="shared" si="25"/>
        <v>0</v>
      </c>
    </row>
  </sheetData>
  <mergeCells count="4">
    <mergeCell ref="E1:G1"/>
    <mergeCell ref="E2:G2"/>
    <mergeCell ref="E3:G3"/>
    <mergeCell ref="E4:G4"/>
  </mergeCells>
  <conditionalFormatting sqref="B39:M39">
    <cfRule type="cellIs" dxfId="12" priority="9" operator="greaterThan">
      <formula>0</formula>
    </cfRule>
    <cfRule type="cellIs" dxfId="11" priority="10" operator="lessThan">
      <formula>0</formula>
    </cfRule>
  </conditionalFormatting>
  <conditionalFormatting sqref="B58:M58">
    <cfRule type="cellIs" dxfId="10" priority="7" operator="greaterThan">
      <formula>0</formula>
    </cfRule>
    <cfRule type="cellIs" dxfId="9" priority="8" operator="lessThan">
      <formula>0</formula>
    </cfRule>
  </conditionalFormatting>
  <conditionalFormatting sqref="B14:M14">
    <cfRule type="expression" dxfId="8" priority="13" stopIfTrue="1">
      <formula>NOT(_xlfn.ISFORMULA(B21))</formula>
    </cfRule>
    <cfRule type="expression" dxfId="7" priority="14" stopIfTrue="1">
      <formula>IF(B21&lt;0,TRUE,FALSE)</formula>
    </cfRule>
    <cfRule type="expression" dxfId="6" priority="15" stopIfTrue="1">
      <formula>IF(-(B16+B17)&gt;B15,TRUE,FALSE)</formula>
    </cfRule>
  </conditionalFormatting>
  <conditionalFormatting sqref="B33:M33">
    <cfRule type="expression" dxfId="5" priority="4" stopIfTrue="1">
      <formula>NOT(_xlfn.ISFORMULA(B40))</formula>
    </cfRule>
    <cfRule type="expression" dxfId="4" priority="5" stopIfTrue="1">
      <formula>IF(B40&lt;0,TRUE,FALSE)</formula>
    </cfRule>
    <cfRule type="expression" dxfId="3" priority="6" stopIfTrue="1">
      <formula>IF(-(B35+B36)&gt;B34,TRUE,FALSE)</formula>
    </cfRule>
  </conditionalFormatting>
  <conditionalFormatting sqref="B52:M52">
    <cfRule type="expression" dxfId="2" priority="1" stopIfTrue="1">
      <formula>NOT(_xlfn.ISFORMULA(B59))</formula>
    </cfRule>
    <cfRule type="expression" dxfId="1" priority="2" stopIfTrue="1">
      <formula>IF(B59&lt;0,TRUE,FALSE)</formula>
    </cfRule>
    <cfRule type="expression" dxfId="0" priority="3" stopIfTrue="1">
      <formula>IF(-(B54+B55)&gt;B53,TRUE,FALSE)</formula>
    </cfRule>
  </conditionalFormatting>
  <dataValidations count="1">
    <dataValidation type="date" allowBlank="1" showInputMessage="1" showErrorMessage="1" sqref="B2">
      <formula1>42370</formula1>
      <formula2>117974</formula2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 Example</vt:lpstr>
      <vt:lpstr>Scenario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Raißle</dc:creator>
  <cp:lastModifiedBy>Martin Raißle</cp:lastModifiedBy>
  <cp:lastPrinted>2017-04-13T13:15:29Z</cp:lastPrinted>
  <dcterms:created xsi:type="dcterms:W3CDTF">2017-04-07T09:17:48Z</dcterms:created>
  <dcterms:modified xsi:type="dcterms:W3CDTF">2017-04-25T15:41:46Z</dcterms:modified>
</cp:coreProperties>
</file>